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14-各式政府資源計畫\屏東縣計畫\屏東縣政府-地方型SBIR計畫\114年\07--申請規範\執行文件\"/>
    </mc:Choice>
  </mc:AlternateContent>
  <xr:revisionPtr revIDLastSave="0" documentId="13_ncr:1_{2A485F5E-31BC-493A-A15B-3486DADA6766}" xr6:coauthVersionLast="36" xr6:coauthVersionMax="36" xr10:uidLastSave="{00000000-0000-0000-0000-000000000000}"/>
  <bookViews>
    <workbookView xWindow="0" yWindow="0" windowWidth="28800" windowHeight="10740" activeTab="1" xr2:uid="{00000000-000D-0000-FFFF-FFFF00000000}"/>
  </bookViews>
  <sheets>
    <sheet name="會計報告封面" sheetId="1" r:id="rId1"/>
    <sheet name="計畫經費彙總表-期中" sheetId="2" r:id="rId2"/>
    <sheet name="計畫經費彙總表-期末" sheetId="3" r:id="rId3"/>
    <sheet name="研發人員薪資表" sheetId="4" r:id="rId4"/>
    <sheet name="顧問費" sheetId="5" r:id="rId5"/>
    <sheet name="工時記錄表" sheetId="6" r:id="rId6"/>
    <sheet name="消耗性器材及原材料費" sheetId="7" r:id="rId7"/>
    <sheet name="研發設備使用費-已有設備" sheetId="8" r:id="rId8"/>
    <sheet name="研發設備使用費-新增設備" sheetId="9" r:id="rId9"/>
    <sheet name="設備使用記錄表" sheetId="10" r:id="rId10"/>
    <sheet name="研發設備維護費" sheetId="11" r:id="rId11"/>
    <sheet name="技術引進及委託研究費" sheetId="12" r:id="rId12"/>
  </sheets>
  <calcPr calcId="191029"/>
</workbook>
</file>

<file path=xl/calcChain.xml><?xml version="1.0" encoding="utf-8"?>
<calcChain xmlns="http://schemas.openxmlformats.org/spreadsheetml/2006/main">
  <c r="H9" i="3" l="1"/>
  <c r="H10" i="3"/>
  <c r="H11" i="3"/>
  <c r="J11" i="3" l="1"/>
  <c r="G11" i="2"/>
  <c r="G14" i="12"/>
  <c r="J7" i="3" l="1"/>
  <c r="J8" i="3"/>
  <c r="J9" i="3"/>
  <c r="J10" i="3"/>
  <c r="G10" i="12"/>
  <c r="G15" i="12" s="1"/>
  <c r="J6" i="7" l="1"/>
  <c r="J5" i="7"/>
  <c r="M11" i="3"/>
  <c r="L52" i="11"/>
  <c r="D52" i="11"/>
  <c r="L48" i="11"/>
  <c r="D48" i="11"/>
  <c r="L44" i="11"/>
  <c r="D44" i="11"/>
  <c r="L40" i="11"/>
  <c r="D40" i="11"/>
  <c r="L36" i="11"/>
  <c r="D36" i="11"/>
  <c r="L32" i="11"/>
  <c r="D32" i="11"/>
  <c r="L28" i="11"/>
  <c r="L53" i="11" s="1"/>
  <c r="D28" i="11"/>
  <c r="L23" i="11"/>
  <c r="D23" i="11"/>
  <c r="L19" i="11"/>
  <c r="D19" i="11"/>
  <c r="L15" i="11"/>
  <c r="D15" i="11"/>
  <c r="L11" i="11"/>
  <c r="D11" i="11"/>
  <c r="L7" i="11"/>
  <c r="L24" i="11" s="1"/>
  <c r="D7" i="11"/>
  <c r="D54" i="11" s="1"/>
  <c r="A2" i="11"/>
  <c r="AG88" i="10"/>
  <c r="AF88" i="10"/>
  <c r="AE88"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8" i="10"/>
  <c r="C88" i="10"/>
  <c r="AH87" i="10"/>
  <c r="AI87" i="10" s="1"/>
  <c r="I51" i="9" s="1"/>
  <c r="J51" i="9" s="1"/>
  <c r="AH86" i="10"/>
  <c r="AI86" i="10" s="1"/>
  <c r="I50" i="9" s="1"/>
  <c r="AH84" i="10"/>
  <c r="AI84" i="10" s="1"/>
  <c r="J51" i="8" s="1"/>
  <c r="AH83" i="10"/>
  <c r="AI83" i="10" s="1"/>
  <c r="J50" i="8" s="1"/>
  <c r="AH80" i="10"/>
  <c r="AI80" i="10" s="1"/>
  <c r="I47" i="9" s="1"/>
  <c r="AH79" i="10"/>
  <c r="AI79" i="10" s="1"/>
  <c r="I46" i="9" s="1"/>
  <c r="AH77" i="10"/>
  <c r="AI77" i="10" s="1"/>
  <c r="J47" i="8" s="1"/>
  <c r="AH76" i="10"/>
  <c r="AI76" i="10" s="1"/>
  <c r="J46" i="8" s="1"/>
  <c r="AH73" i="10"/>
  <c r="AI73" i="10" s="1"/>
  <c r="I43" i="9" s="1"/>
  <c r="AH72" i="10"/>
  <c r="AI72" i="10" s="1"/>
  <c r="I42" i="9" s="1"/>
  <c r="AH70" i="10"/>
  <c r="AI70" i="10" s="1"/>
  <c r="J43" i="8" s="1"/>
  <c r="K43" i="8" s="1"/>
  <c r="AH69" i="10"/>
  <c r="AI69" i="10" s="1"/>
  <c r="J42" i="8" s="1"/>
  <c r="AH66" i="10"/>
  <c r="AI66" i="10" s="1"/>
  <c r="I39" i="9" s="1"/>
  <c r="J39" i="9" s="1"/>
  <c r="AH65" i="10"/>
  <c r="AI65" i="10" s="1"/>
  <c r="I38" i="9" s="1"/>
  <c r="J38" i="9" s="1"/>
  <c r="J40" i="9" s="1"/>
  <c r="AH63" i="10"/>
  <c r="AI63" i="10" s="1"/>
  <c r="J39" i="8" s="1"/>
  <c r="AH62" i="10"/>
  <c r="AI62" i="10" s="1"/>
  <c r="J38" i="8" s="1"/>
  <c r="K38" i="8" s="1"/>
  <c r="AH59" i="10"/>
  <c r="AI59" i="10" s="1"/>
  <c r="I35" i="9" s="1"/>
  <c r="AH58" i="10"/>
  <c r="AI58" i="10" s="1"/>
  <c r="I34" i="9" s="1"/>
  <c r="AH56" i="10"/>
  <c r="AI56" i="10" s="1"/>
  <c r="J35" i="8" s="1"/>
  <c r="AH55" i="10"/>
  <c r="AI55" i="10" s="1"/>
  <c r="J34" i="8" s="1"/>
  <c r="AH52" i="10"/>
  <c r="AI52" i="10" s="1"/>
  <c r="I31" i="9" s="1"/>
  <c r="AH51" i="10"/>
  <c r="AI51" i="10" s="1"/>
  <c r="I30" i="9" s="1"/>
  <c r="J30" i="9" s="1"/>
  <c r="AH49" i="10"/>
  <c r="AI49" i="10" s="1"/>
  <c r="J31" i="8" s="1"/>
  <c r="K31" i="8" s="1"/>
  <c r="AH48" i="10"/>
  <c r="AI48" i="10" s="1"/>
  <c r="J30" i="8" s="1"/>
  <c r="AH45" i="10"/>
  <c r="AI45" i="10" s="1"/>
  <c r="I27" i="9" s="1"/>
  <c r="J27" i="9" s="1"/>
  <c r="AH44" i="10"/>
  <c r="AI44" i="10" s="1"/>
  <c r="I26" i="9" s="1"/>
  <c r="AH42" i="10"/>
  <c r="AI42" i="10" s="1"/>
  <c r="J27" i="8" s="1"/>
  <c r="AH41" i="10"/>
  <c r="AI41" i="10" s="1"/>
  <c r="J26" i="8" s="1"/>
  <c r="AH38" i="10"/>
  <c r="AI38" i="10" s="1"/>
  <c r="I22" i="9" s="1"/>
  <c r="J22" i="9" s="1"/>
  <c r="AH37" i="10"/>
  <c r="AI37" i="10" s="1"/>
  <c r="I21" i="9" s="1"/>
  <c r="AH35" i="10"/>
  <c r="AI35" i="10" s="1"/>
  <c r="J22" i="8" s="1"/>
  <c r="AH34" i="10"/>
  <c r="AI34" i="10" s="1"/>
  <c r="J21" i="8" s="1"/>
  <c r="AH31" i="10"/>
  <c r="AI31" i="10" s="1"/>
  <c r="I18" i="9" s="1"/>
  <c r="AH30" i="10"/>
  <c r="AI30" i="10" s="1"/>
  <c r="I17" i="9" s="1"/>
  <c r="AH28" i="10"/>
  <c r="AI28" i="10" s="1"/>
  <c r="J18" i="8" s="1"/>
  <c r="K18" i="8" s="1"/>
  <c r="AH27" i="10"/>
  <c r="AI27" i="10" s="1"/>
  <c r="J17" i="8" s="1"/>
  <c r="AH24" i="10"/>
  <c r="AI24" i="10" s="1"/>
  <c r="I14" i="9" s="1"/>
  <c r="AH23" i="10"/>
  <c r="AI23" i="10" s="1"/>
  <c r="I13" i="9" s="1"/>
  <c r="J13" i="9" s="1"/>
  <c r="AH21" i="10"/>
  <c r="AI21" i="10" s="1"/>
  <c r="J14" i="8" s="1"/>
  <c r="K14" i="8" s="1"/>
  <c r="AH20" i="10"/>
  <c r="AI20" i="10" s="1"/>
  <c r="J13" i="8" s="1"/>
  <c r="AH17" i="10"/>
  <c r="AI17" i="10" s="1"/>
  <c r="I10" i="9" s="1"/>
  <c r="J10" i="9" s="1"/>
  <c r="AH16" i="10"/>
  <c r="AI16" i="10" s="1"/>
  <c r="I9" i="9" s="1"/>
  <c r="J9" i="9" s="1"/>
  <c r="AH14" i="10"/>
  <c r="AI14" i="10" s="1"/>
  <c r="J10" i="8" s="1"/>
  <c r="AH13" i="10"/>
  <c r="AI13" i="10" s="1"/>
  <c r="J9" i="8" s="1"/>
  <c r="K9" i="8" s="1"/>
  <c r="AH10" i="10"/>
  <c r="AI10" i="10" s="1"/>
  <c r="I6" i="9" s="1"/>
  <c r="AH9" i="10"/>
  <c r="AI9" i="10" s="1"/>
  <c r="I5" i="9" s="1"/>
  <c r="AH7" i="10"/>
  <c r="AI7" i="10" s="1"/>
  <c r="J6" i="8" s="1"/>
  <c r="AH6" i="10"/>
  <c r="AI6" i="10" s="1"/>
  <c r="J5" i="8" s="1"/>
  <c r="A2" i="10"/>
  <c r="G52" i="9"/>
  <c r="E52" i="9"/>
  <c r="H51" i="9"/>
  <c r="H50" i="9"/>
  <c r="G48" i="9"/>
  <c r="E48" i="9"/>
  <c r="H47" i="9"/>
  <c r="J47" i="9" s="1"/>
  <c r="H46" i="9"/>
  <c r="G44" i="9"/>
  <c r="E44" i="9"/>
  <c r="H43" i="9"/>
  <c r="J43" i="9" s="1"/>
  <c r="H42" i="9"/>
  <c r="J42" i="9" s="1"/>
  <c r="J44" i="9" s="1"/>
  <c r="G40" i="9"/>
  <c r="E40" i="9"/>
  <c r="H39" i="9"/>
  <c r="H38" i="9"/>
  <c r="G36" i="9"/>
  <c r="E36" i="9"/>
  <c r="H35" i="9"/>
  <c r="H34" i="9"/>
  <c r="J34" i="9" s="1"/>
  <c r="G32" i="9"/>
  <c r="E32" i="9"/>
  <c r="H31" i="9"/>
  <c r="H30" i="9"/>
  <c r="G28" i="9"/>
  <c r="E28" i="9"/>
  <c r="H27" i="9"/>
  <c r="H26" i="9"/>
  <c r="G23" i="9"/>
  <c r="E23" i="9"/>
  <c r="H22" i="9"/>
  <c r="H21" i="9"/>
  <c r="G19" i="9"/>
  <c r="E19" i="9"/>
  <c r="H18" i="9"/>
  <c r="J18" i="9" s="1"/>
  <c r="H17" i="9"/>
  <c r="G15" i="9"/>
  <c r="E15" i="9"/>
  <c r="H14" i="9"/>
  <c r="H13" i="9"/>
  <c r="G11" i="9"/>
  <c r="G54" i="9" s="1"/>
  <c r="E11" i="9"/>
  <c r="E54" i="9" s="1"/>
  <c r="H10" i="9"/>
  <c r="H9" i="9"/>
  <c r="G7" i="9"/>
  <c r="E7" i="9"/>
  <c r="H6" i="9"/>
  <c r="J6" i="9" s="1"/>
  <c r="H5" i="9"/>
  <c r="J5" i="9" s="1"/>
  <c r="J7" i="9" s="1"/>
  <c r="A2" i="9"/>
  <c r="I52" i="8"/>
  <c r="G52" i="8"/>
  <c r="E52" i="8"/>
  <c r="I51" i="8"/>
  <c r="I50" i="8"/>
  <c r="K50" i="8" s="1"/>
  <c r="I48" i="8"/>
  <c r="G48" i="8"/>
  <c r="E48" i="8"/>
  <c r="I47" i="8"/>
  <c r="K47" i="8" s="1"/>
  <c r="I46" i="8"/>
  <c r="G44" i="8"/>
  <c r="E44" i="8"/>
  <c r="I43" i="8"/>
  <c r="I44" i="8" s="1"/>
  <c r="I42" i="8"/>
  <c r="K42" i="8" s="1"/>
  <c r="G40" i="8"/>
  <c r="E40" i="8"/>
  <c r="I39" i="8"/>
  <c r="I40" i="8" s="1"/>
  <c r="I38" i="8"/>
  <c r="G36" i="8"/>
  <c r="E36" i="8"/>
  <c r="I35" i="8"/>
  <c r="K35" i="8" s="1"/>
  <c r="I34" i="8"/>
  <c r="I36" i="8" s="1"/>
  <c r="G32" i="8"/>
  <c r="E32" i="8"/>
  <c r="I31" i="8"/>
  <c r="I30" i="8"/>
  <c r="I32" i="8" s="1"/>
  <c r="I28" i="8"/>
  <c r="G28" i="8"/>
  <c r="E28" i="8"/>
  <c r="I27" i="8"/>
  <c r="I26" i="8"/>
  <c r="K26" i="8" s="1"/>
  <c r="I23" i="8"/>
  <c r="G23" i="8"/>
  <c r="E23" i="8"/>
  <c r="I22" i="8"/>
  <c r="K22" i="8" s="1"/>
  <c r="I21" i="8"/>
  <c r="K21" i="8" s="1"/>
  <c r="K23" i="8" s="1"/>
  <c r="I19" i="8"/>
  <c r="G19" i="8"/>
  <c r="E19" i="8"/>
  <c r="I18" i="8"/>
  <c r="I17" i="8"/>
  <c r="K17" i="8" s="1"/>
  <c r="I15" i="8"/>
  <c r="G15" i="8"/>
  <c r="E15" i="8"/>
  <c r="I14" i="8"/>
  <c r="I13" i="8"/>
  <c r="K13" i="8" s="1"/>
  <c r="G11" i="8"/>
  <c r="E11" i="8"/>
  <c r="I10" i="8"/>
  <c r="K10" i="8" s="1"/>
  <c r="I9" i="8"/>
  <c r="I11" i="8" s="1"/>
  <c r="G7" i="8"/>
  <c r="G54" i="8" s="1"/>
  <c r="G55" i="9" s="1"/>
  <c r="E7" i="8"/>
  <c r="E54" i="8" s="1"/>
  <c r="E55" i="9" s="1"/>
  <c r="I6" i="8"/>
  <c r="I5" i="8"/>
  <c r="K5" i="8" s="1"/>
  <c r="A2" i="8"/>
  <c r="K52" i="7"/>
  <c r="J51" i="7"/>
  <c r="J50" i="7"/>
  <c r="K48" i="7"/>
  <c r="J47" i="7"/>
  <c r="J46" i="7"/>
  <c r="K44" i="7"/>
  <c r="J43" i="7"/>
  <c r="J42" i="7"/>
  <c r="K40" i="7"/>
  <c r="J39" i="7"/>
  <c r="J38" i="7"/>
  <c r="K36" i="7"/>
  <c r="J35" i="7"/>
  <c r="J34" i="7"/>
  <c r="K32" i="7"/>
  <c r="J31" i="7"/>
  <c r="J30" i="7"/>
  <c r="K28" i="7"/>
  <c r="K53" i="7" s="1"/>
  <c r="J27" i="7"/>
  <c r="J26" i="7"/>
  <c r="K23" i="7"/>
  <c r="J22" i="7"/>
  <c r="J21" i="7"/>
  <c r="K19" i="7"/>
  <c r="J18" i="7"/>
  <c r="J17" i="7"/>
  <c r="K15" i="7"/>
  <c r="J14" i="7"/>
  <c r="J13" i="7"/>
  <c r="K11" i="7"/>
  <c r="J10" i="7"/>
  <c r="J9" i="7"/>
  <c r="K7" i="7"/>
  <c r="K24" i="7" s="1"/>
  <c r="G8" i="2" s="1"/>
  <c r="A2" i="7"/>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B76" i="6"/>
  <c r="AG76" i="6" s="1"/>
  <c r="AG75" i="6"/>
  <c r="AH75" i="6" s="1"/>
  <c r="F87" i="4" s="1"/>
  <c r="H87" i="4" s="1"/>
  <c r="AG74" i="6"/>
  <c r="AH74" i="6" s="1"/>
  <c r="F86" i="4" s="1"/>
  <c r="H86" i="4" s="1"/>
  <c r="AG73" i="6"/>
  <c r="AH73" i="6" s="1"/>
  <c r="F85" i="4" s="1"/>
  <c r="H85" i="4" s="1"/>
  <c r="AH72" i="6"/>
  <c r="AG72" i="6"/>
  <c r="AG71" i="6"/>
  <c r="AH71" i="6" s="1"/>
  <c r="F83" i="4" s="1"/>
  <c r="H83" i="4" s="1"/>
  <c r="AH69" i="6"/>
  <c r="F80" i="4" s="1"/>
  <c r="H80" i="4" s="1"/>
  <c r="AG69" i="6"/>
  <c r="AG68" i="6"/>
  <c r="AH68" i="6" s="1"/>
  <c r="F79" i="4" s="1"/>
  <c r="H79" i="4" s="1"/>
  <c r="AG67" i="6"/>
  <c r="AH67" i="6" s="1"/>
  <c r="F78" i="4" s="1"/>
  <c r="H78" i="4" s="1"/>
  <c r="AG66" i="6"/>
  <c r="AH66" i="6" s="1"/>
  <c r="F77" i="4" s="1"/>
  <c r="H77" i="4" s="1"/>
  <c r="AH65" i="6"/>
  <c r="AG65" i="6"/>
  <c r="AG63" i="6"/>
  <c r="AH63" i="6" s="1"/>
  <c r="F73" i="4" s="1"/>
  <c r="H73" i="4" s="1"/>
  <c r="AH62" i="6"/>
  <c r="F72" i="4" s="1"/>
  <c r="H72" i="4" s="1"/>
  <c r="AG62" i="6"/>
  <c r="AG61" i="6"/>
  <c r="AH61" i="6" s="1"/>
  <c r="F71" i="4" s="1"/>
  <c r="H71" i="4" s="1"/>
  <c r="AG60" i="6"/>
  <c r="AH60" i="6" s="1"/>
  <c r="F70" i="4" s="1"/>
  <c r="H70" i="4" s="1"/>
  <c r="AG59" i="6"/>
  <c r="AH59" i="6" s="1"/>
  <c r="F69" i="4" s="1"/>
  <c r="H69" i="4" s="1"/>
  <c r="AH57" i="6"/>
  <c r="AG57" i="6"/>
  <c r="AG56" i="6"/>
  <c r="AH56" i="6" s="1"/>
  <c r="F65" i="4" s="1"/>
  <c r="H65" i="4" s="1"/>
  <c r="AH55" i="6"/>
  <c r="F64" i="4" s="1"/>
  <c r="H64" i="4" s="1"/>
  <c r="AG55" i="6"/>
  <c r="AG54" i="6"/>
  <c r="AH54" i="6" s="1"/>
  <c r="F63" i="4" s="1"/>
  <c r="H63" i="4" s="1"/>
  <c r="AG53" i="6"/>
  <c r="AH53" i="6" s="1"/>
  <c r="F62" i="4" s="1"/>
  <c r="H62" i="4" s="1"/>
  <c r="AG51" i="6"/>
  <c r="AH51" i="6" s="1"/>
  <c r="F59" i="4" s="1"/>
  <c r="H59" i="4" s="1"/>
  <c r="AH50" i="6"/>
  <c r="AG50" i="6"/>
  <c r="AG49" i="6"/>
  <c r="AH49" i="6" s="1"/>
  <c r="F57" i="4" s="1"/>
  <c r="H57" i="4" s="1"/>
  <c r="AH48" i="6"/>
  <c r="F56" i="4" s="1"/>
  <c r="H56" i="4" s="1"/>
  <c r="AG48" i="6"/>
  <c r="AG47" i="6"/>
  <c r="AH47" i="6" s="1"/>
  <c r="F55" i="4" s="1"/>
  <c r="H55" i="4" s="1"/>
  <c r="H60" i="4" s="1"/>
  <c r="AG45" i="6"/>
  <c r="AH45" i="6" s="1"/>
  <c r="F52" i="4" s="1"/>
  <c r="H52" i="4" s="1"/>
  <c r="AG44" i="6"/>
  <c r="AH44" i="6" s="1"/>
  <c r="F51" i="4" s="1"/>
  <c r="H51" i="4" s="1"/>
  <c r="AH43" i="6"/>
  <c r="AG43" i="6"/>
  <c r="AG42" i="6"/>
  <c r="AH42" i="6" s="1"/>
  <c r="F49" i="4" s="1"/>
  <c r="H49" i="4" s="1"/>
  <c r="AH41" i="6"/>
  <c r="F48" i="4" s="1"/>
  <c r="H48" i="4" s="1"/>
  <c r="AG41" i="6"/>
  <c r="AG39" i="6"/>
  <c r="AH39" i="6" s="1"/>
  <c r="F45" i="4" s="1"/>
  <c r="H45" i="4" s="1"/>
  <c r="AG38" i="6"/>
  <c r="AH38" i="6" s="1"/>
  <c r="F44" i="4" s="1"/>
  <c r="H44" i="4" s="1"/>
  <c r="AG37" i="6"/>
  <c r="AH37" i="6" s="1"/>
  <c r="F43" i="4" s="1"/>
  <c r="H43" i="4" s="1"/>
  <c r="AH36" i="6"/>
  <c r="AG36" i="6"/>
  <c r="AG35" i="6"/>
  <c r="AH35" i="6" s="1"/>
  <c r="F41" i="4" s="1"/>
  <c r="H41" i="4" s="1"/>
  <c r="H46" i="4" s="1"/>
  <c r="AH33" i="6"/>
  <c r="F37" i="4" s="1"/>
  <c r="H37" i="4" s="1"/>
  <c r="AG33" i="6"/>
  <c r="AG32" i="6"/>
  <c r="AH32" i="6" s="1"/>
  <c r="F36" i="4" s="1"/>
  <c r="H36" i="4" s="1"/>
  <c r="AG31" i="6"/>
  <c r="AH31" i="6" s="1"/>
  <c r="F35" i="4" s="1"/>
  <c r="H35" i="4" s="1"/>
  <c r="AG30" i="6"/>
  <c r="AH30" i="6" s="1"/>
  <c r="F34" i="4" s="1"/>
  <c r="H34" i="4" s="1"/>
  <c r="AH29" i="6"/>
  <c r="AG29" i="6"/>
  <c r="AG27" i="6"/>
  <c r="AH27" i="6" s="1"/>
  <c r="F30" i="4" s="1"/>
  <c r="H30" i="4" s="1"/>
  <c r="AH26" i="6"/>
  <c r="F29" i="4" s="1"/>
  <c r="H29" i="4" s="1"/>
  <c r="AG26" i="6"/>
  <c r="AG25" i="6"/>
  <c r="AH25" i="6" s="1"/>
  <c r="F28" i="4" s="1"/>
  <c r="H28" i="4" s="1"/>
  <c r="AG24" i="6"/>
  <c r="AH24" i="6" s="1"/>
  <c r="F27" i="4" s="1"/>
  <c r="H27" i="4" s="1"/>
  <c r="AG23" i="6"/>
  <c r="AH23" i="6" s="1"/>
  <c r="F26" i="4" s="1"/>
  <c r="H26" i="4" s="1"/>
  <c r="AH21" i="6"/>
  <c r="AG21" i="6"/>
  <c r="AG20" i="6"/>
  <c r="AH20" i="6" s="1"/>
  <c r="F22" i="4" s="1"/>
  <c r="H22" i="4" s="1"/>
  <c r="AH19" i="6"/>
  <c r="F21" i="4" s="1"/>
  <c r="H21" i="4" s="1"/>
  <c r="AG19" i="6"/>
  <c r="AG18" i="6"/>
  <c r="AH18" i="6" s="1"/>
  <c r="F20" i="4" s="1"/>
  <c r="H20" i="4" s="1"/>
  <c r="AG17" i="6"/>
  <c r="AH17" i="6" s="1"/>
  <c r="F19" i="4" s="1"/>
  <c r="H19" i="4" s="1"/>
  <c r="AG15" i="6"/>
  <c r="AH15" i="6" s="1"/>
  <c r="F16" i="4" s="1"/>
  <c r="H16" i="4" s="1"/>
  <c r="AH14" i="6"/>
  <c r="AG14" i="6"/>
  <c r="AG13" i="6"/>
  <c r="AH13" i="6" s="1"/>
  <c r="F14" i="4" s="1"/>
  <c r="H14" i="4" s="1"/>
  <c r="AH12" i="6"/>
  <c r="F13" i="4" s="1"/>
  <c r="H13" i="4" s="1"/>
  <c r="AG12" i="6"/>
  <c r="AG11" i="6"/>
  <c r="AH11" i="6" s="1"/>
  <c r="F12" i="4" s="1"/>
  <c r="H12" i="4" s="1"/>
  <c r="AG9" i="6"/>
  <c r="AH9" i="6" s="1"/>
  <c r="F9" i="4" s="1"/>
  <c r="H9" i="4" s="1"/>
  <c r="AG8" i="6"/>
  <c r="AH8" i="6" s="1"/>
  <c r="F8" i="4" s="1"/>
  <c r="H8" i="4" s="1"/>
  <c r="AH7" i="6"/>
  <c r="AG7" i="6"/>
  <c r="AG6" i="6"/>
  <c r="AH6" i="6" s="1"/>
  <c r="F6" i="4" s="1"/>
  <c r="H6" i="4" s="1"/>
  <c r="AH5" i="6"/>
  <c r="F5" i="4" s="1"/>
  <c r="H5" i="4" s="1"/>
  <c r="AG5" i="6"/>
  <c r="A2" i="6"/>
  <c r="M8" i="5"/>
  <c r="L8" i="5"/>
  <c r="K8" i="5"/>
  <c r="J8" i="5"/>
  <c r="I8" i="5"/>
  <c r="H8" i="5"/>
  <c r="G8" i="5"/>
  <c r="F8" i="5"/>
  <c r="E8" i="5"/>
  <c r="D8" i="5"/>
  <c r="C8" i="5"/>
  <c r="B8" i="5"/>
  <c r="N7" i="5"/>
  <c r="N6" i="5"/>
  <c r="N5" i="5"/>
  <c r="N4" i="5"/>
  <c r="N8" i="5" s="1"/>
  <c r="A2" i="5"/>
  <c r="G90" i="4"/>
  <c r="D90" i="4"/>
  <c r="D88" i="4"/>
  <c r="C88" i="4"/>
  <c r="B88" i="4"/>
  <c r="E87" i="4"/>
  <c r="E86" i="4"/>
  <c r="E85" i="4"/>
  <c r="F84" i="4"/>
  <c r="H84" i="4" s="1"/>
  <c r="E84" i="4"/>
  <c r="E83" i="4"/>
  <c r="E88" i="4" s="1"/>
  <c r="D81" i="4"/>
  <c r="C81" i="4"/>
  <c r="B81" i="4"/>
  <c r="E80" i="4"/>
  <c r="E79" i="4"/>
  <c r="E78" i="4"/>
  <c r="E81" i="4" s="1"/>
  <c r="E77" i="4"/>
  <c r="H76" i="4"/>
  <c r="F76" i="4"/>
  <c r="E76" i="4"/>
  <c r="D74" i="4"/>
  <c r="C74" i="4"/>
  <c r="B74" i="4"/>
  <c r="E73" i="4"/>
  <c r="E72" i="4"/>
  <c r="E71" i="4"/>
  <c r="E70" i="4"/>
  <c r="E69" i="4"/>
  <c r="E74" i="4" s="1"/>
  <c r="D67" i="4"/>
  <c r="C67" i="4"/>
  <c r="B67" i="4"/>
  <c r="F66" i="4"/>
  <c r="H66" i="4" s="1"/>
  <c r="E66" i="4"/>
  <c r="E65" i="4"/>
  <c r="E64" i="4"/>
  <c r="E63" i="4"/>
  <c r="E62" i="4"/>
  <c r="E67" i="4" s="1"/>
  <c r="D60" i="4"/>
  <c r="C60" i="4"/>
  <c r="B60" i="4"/>
  <c r="E59" i="4"/>
  <c r="H58" i="4"/>
  <c r="F58" i="4"/>
  <c r="E58" i="4"/>
  <c r="E57" i="4"/>
  <c r="E56" i="4"/>
  <c r="E55" i="4"/>
  <c r="E60" i="4" s="1"/>
  <c r="D53" i="4"/>
  <c r="C53" i="4"/>
  <c r="B53" i="4"/>
  <c r="E52" i="4"/>
  <c r="E51" i="4"/>
  <c r="F50" i="4"/>
  <c r="H50" i="4" s="1"/>
  <c r="E50" i="4"/>
  <c r="E49" i="4"/>
  <c r="E48" i="4"/>
  <c r="E53" i="4" s="1"/>
  <c r="D46" i="4"/>
  <c r="C46" i="4"/>
  <c r="B46" i="4"/>
  <c r="E45" i="4"/>
  <c r="E44" i="4"/>
  <c r="E43" i="4"/>
  <c r="F42" i="4"/>
  <c r="H42" i="4" s="1"/>
  <c r="E42" i="4"/>
  <c r="E41" i="4"/>
  <c r="E46" i="4" s="1"/>
  <c r="D38" i="4"/>
  <c r="C38" i="4"/>
  <c r="B38" i="4"/>
  <c r="E37" i="4"/>
  <c r="E36" i="4"/>
  <c r="E35" i="4"/>
  <c r="E34" i="4"/>
  <c r="F33" i="4"/>
  <c r="H33" i="4" s="1"/>
  <c r="E33" i="4"/>
  <c r="E38" i="4" s="1"/>
  <c r="E31" i="4"/>
  <c r="D31" i="4"/>
  <c r="C31" i="4"/>
  <c r="B31" i="4"/>
  <c r="E30" i="4"/>
  <c r="E29" i="4"/>
  <c r="E28" i="4"/>
  <c r="E27" i="4"/>
  <c r="E26" i="4"/>
  <c r="D24" i="4"/>
  <c r="C24" i="4"/>
  <c r="B24" i="4"/>
  <c r="F23" i="4"/>
  <c r="H23" i="4" s="1"/>
  <c r="E23" i="4"/>
  <c r="E22" i="4"/>
  <c r="E21" i="4"/>
  <c r="E20" i="4"/>
  <c r="E19" i="4"/>
  <c r="E24" i="4" s="1"/>
  <c r="D17" i="4"/>
  <c r="C17" i="4"/>
  <c r="B17" i="4"/>
  <c r="E16" i="4"/>
  <c r="F15" i="4"/>
  <c r="H15" i="4" s="1"/>
  <c r="E15" i="4"/>
  <c r="E14" i="4"/>
  <c r="E13" i="4"/>
  <c r="E12" i="4"/>
  <c r="E17" i="4" s="1"/>
  <c r="E10" i="4"/>
  <c r="D10" i="4"/>
  <c r="C10" i="4"/>
  <c r="C90" i="4" s="1"/>
  <c r="B10" i="4"/>
  <c r="B90" i="4" s="1"/>
  <c r="E9" i="4"/>
  <c r="E8" i="4"/>
  <c r="H7" i="4"/>
  <c r="F7" i="4"/>
  <c r="E7" i="4"/>
  <c r="E6" i="4"/>
  <c r="E5" i="4"/>
  <c r="A2" i="4"/>
  <c r="B12" i="3"/>
  <c r="C11" i="3"/>
  <c r="D11" i="3" s="1"/>
  <c r="B11" i="3"/>
  <c r="C10" i="3"/>
  <c r="B10" i="3"/>
  <c r="D10" i="3" s="1"/>
  <c r="C9" i="3"/>
  <c r="B9" i="3"/>
  <c r="D9" i="3" s="1"/>
  <c r="D8" i="3"/>
  <c r="C8" i="3"/>
  <c r="B8" i="3"/>
  <c r="C7" i="3"/>
  <c r="B7" i="3"/>
  <c r="F4" i="3"/>
  <c r="A4" i="3"/>
  <c r="A3" i="3"/>
  <c r="A2" i="3"/>
  <c r="J12" i="2"/>
  <c r="I12" i="2"/>
  <c r="H12" i="2"/>
  <c r="C12" i="2"/>
  <c r="B12" i="2"/>
  <c r="B14" i="2" s="1"/>
  <c r="D11" i="2"/>
  <c r="D10" i="2"/>
  <c r="D9" i="2"/>
  <c r="D8" i="2"/>
  <c r="D7" i="2"/>
  <c r="D12" i="2" s="1"/>
  <c r="F4" i="2"/>
  <c r="A4" i="2"/>
  <c r="A3" i="2"/>
  <c r="E11" i="2" l="1"/>
  <c r="E90" i="4"/>
  <c r="H10" i="4"/>
  <c r="H74" i="4"/>
  <c r="K15" i="8"/>
  <c r="K46" i="8"/>
  <c r="K48" i="8" s="1"/>
  <c r="H89" i="4"/>
  <c r="H24" i="4"/>
  <c r="H88" i="4"/>
  <c r="I53" i="8"/>
  <c r="H38" i="4"/>
  <c r="K28" i="8"/>
  <c r="J36" i="9"/>
  <c r="J35" i="9"/>
  <c r="K11" i="8"/>
  <c r="H53" i="4"/>
  <c r="H67" i="4"/>
  <c r="G8" i="3"/>
  <c r="E8" i="2"/>
  <c r="M8" i="2"/>
  <c r="K6" i="8"/>
  <c r="K7" i="8" s="1"/>
  <c r="K24" i="8" s="1"/>
  <c r="K19" i="8"/>
  <c r="K52" i="8"/>
  <c r="K27" i="8"/>
  <c r="H17" i="4"/>
  <c r="K51" i="8"/>
  <c r="J11" i="9"/>
  <c r="L54" i="11"/>
  <c r="M10" i="3" s="1"/>
  <c r="G10" i="2"/>
  <c r="H31" i="4"/>
  <c r="H81" i="4"/>
  <c r="K44" i="8"/>
  <c r="J14" i="9"/>
  <c r="J15" i="9" s="1"/>
  <c r="C12" i="3"/>
  <c r="K34" i="8"/>
  <c r="K36" i="8" s="1"/>
  <c r="B13" i="3"/>
  <c r="O13" i="3" s="1"/>
  <c r="K39" i="8"/>
  <c r="K40" i="8" s="1"/>
  <c r="J21" i="9"/>
  <c r="J23" i="9" s="1"/>
  <c r="J26" i="9"/>
  <c r="J28" i="9" s="1"/>
  <c r="J50" i="9"/>
  <c r="J52" i="9" s="1"/>
  <c r="G11" i="3"/>
  <c r="K30" i="8"/>
  <c r="K32" i="8" s="1"/>
  <c r="J31" i="9"/>
  <c r="J32" i="9" s="1"/>
  <c r="M11" i="2"/>
  <c r="D7" i="3"/>
  <c r="D12" i="3" s="1"/>
  <c r="B14" i="3" s="1"/>
  <c r="J17" i="9"/>
  <c r="J19" i="9" s="1"/>
  <c r="J46" i="9"/>
  <c r="J48" i="9" s="1"/>
  <c r="AH88" i="10"/>
  <c r="I7" i="8"/>
  <c r="I24" i="8" s="1"/>
  <c r="I54" i="8" s="1"/>
  <c r="B13" i="2"/>
  <c r="K54" i="7"/>
  <c r="M8" i="3" s="1"/>
  <c r="J24" i="9" l="1"/>
  <c r="E10" i="2"/>
  <c r="G10" i="3"/>
  <c r="M10" i="2"/>
  <c r="K53" i="8"/>
  <c r="J12" i="3" s="1"/>
  <c r="H39" i="4"/>
  <c r="K8" i="2"/>
  <c r="E8" i="3"/>
  <c r="F8" i="2"/>
  <c r="J53" i="9"/>
  <c r="E11" i="3"/>
  <c r="K11" i="2"/>
  <c r="F11" i="2"/>
  <c r="E10" i="3" l="1"/>
  <c r="K10" i="2"/>
  <c r="H8" i="3"/>
  <c r="I8" i="3" s="1"/>
  <c r="F11" i="3"/>
  <c r="L11" i="2"/>
  <c r="I11" i="3"/>
  <c r="N8" i="2"/>
  <c r="O8" i="2"/>
  <c r="K54" i="8"/>
  <c r="J55" i="9" s="1"/>
  <c r="M9" i="3" s="1"/>
  <c r="F10" i="2"/>
  <c r="O11" i="2"/>
  <c r="N11" i="2"/>
  <c r="L8" i="2"/>
  <c r="F8" i="3"/>
  <c r="J54" i="9"/>
  <c r="G7" i="2"/>
  <c r="H90" i="4"/>
  <c r="M7" i="3" s="1"/>
  <c r="G9" i="2"/>
  <c r="L8" i="3" l="1"/>
  <c r="E7" i="2"/>
  <c r="G7" i="3"/>
  <c r="F7" i="2"/>
  <c r="M7" i="2"/>
  <c r="G12" i="2"/>
  <c r="G12" i="3" s="1"/>
  <c r="L11" i="3"/>
  <c r="K8" i="3"/>
  <c r="M12" i="3"/>
  <c r="O10" i="2"/>
  <c r="N10" i="2"/>
  <c r="M9" i="2"/>
  <c r="F9" i="2"/>
  <c r="G9" i="3"/>
  <c r="E9" i="2"/>
  <c r="K11" i="3"/>
  <c r="F10" i="3"/>
  <c r="L10" i="2"/>
  <c r="I10" i="3"/>
  <c r="F9" i="3" l="1"/>
  <c r="L9" i="2"/>
  <c r="K10" i="3"/>
  <c r="L10" i="3"/>
  <c r="F12" i="2"/>
  <c r="F12" i="3" s="1"/>
  <c r="F7" i="3"/>
  <c r="L7" i="2"/>
  <c r="L12" i="2" s="1"/>
  <c r="N8" i="3"/>
  <c r="O8" i="3"/>
  <c r="E9" i="3"/>
  <c r="K9" i="2"/>
  <c r="M12" i="2"/>
  <c r="N11" i="3"/>
  <c r="O11" i="3"/>
  <c r="E12" i="2"/>
  <c r="E12" i="3" s="1"/>
  <c r="E7" i="3"/>
  <c r="K7" i="2"/>
  <c r="I9" i="3" l="1"/>
  <c r="L9" i="3" s="1"/>
  <c r="H7" i="3"/>
  <c r="K7" i="3" s="1"/>
  <c r="N9" i="2"/>
  <c r="O9" i="2"/>
  <c r="O7" i="2"/>
  <c r="K12" i="2"/>
  <c r="N7" i="2"/>
  <c r="N10" i="3"/>
  <c r="O10" i="3"/>
  <c r="O7" i="3" l="1"/>
  <c r="N7" i="3"/>
  <c r="N12" i="2"/>
  <c r="O12" i="2"/>
  <c r="H12" i="3"/>
  <c r="I7" i="3"/>
  <c r="K9" i="3"/>
  <c r="N9" i="3" l="1"/>
  <c r="O9" i="3"/>
  <c r="I12" i="3"/>
  <c r="L7" i="3"/>
  <c r="L12" i="3" s="1"/>
  <c r="K12" i="3"/>
  <c r="N12" i="3" l="1"/>
  <c r="O12" i="3"/>
  <c r="O15" i="3" s="1"/>
  <c r="H48" i="9"/>
  <c r="H44" i="9"/>
  <c r="H15" i="9"/>
  <c r="H36" i="9"/>
  <c r="H24" i="9"/>
  <c r="H7" i="9"/>
  <c r="H32" i="9"/>
  <c r="H11" i="9"/>
  <c r="H19" i="9"/>
  <c r="H23" i="9"/>
  <c r="H28" i="9"/>
  <c r="H52" i="9"/>
  <c r="H53" i="9"/>
  <c r="H54" i="9"/>
  <c r="H55" i="9"/>
  <c r="H40" i="9"/>
</calcChain>
</file>

<file path=xl/sharedStrings.xml><?xml version="1.0" encoding="utf-8"?>
<sst xmlns="http://schemas.openxmlformats.org/spreadsheetml/2006/main" count="543" uniqueCount="215">
  <si>
    <t>屏東縣地方產業創新研發推動計畫（地方型SBIR）</t>
  </si>
  <si>
    <t>114年度          □期中會計報告          □結案會計報告</t>
  </si>
  <si>
    <t>計畫名稱：</t>
  </si>
  <si>
    <t>執行廠商名稱：</t>
  </si>
  <si>
    <t>資料期間：民國114年9月1日至</t>
  </si>
  <si>
    <t>115年○月○○日</t>
  </si>
  <si>
    <t>本公司具結本執行工作報告所填報資料皆屬實，如有不實或虛報，願負一切法律責任</t>
  </si>
  <si>
    <t>公司負責人:            計畫主持人:            主辦會計:            填表人:</t>
  </si>
  <si>
    <t>（蓋章或簽名並註明日期）</t>
  </si>
  <si>
    <t>計畫經費彙總表</t>
  </si>
  <si>
    <t>計畫編號：114SBIR-○</t>
  </si>
  <si>
    <t>金額單位：元</t>
  </si>
  <si>
    <t>全程預算數</t>
  </si>
  <si>
    <t>第一期實支數</t>
  </si>
  <si>
    <t>第二期實支數</t>
  </si>
  <si>
    <t xml:space="preserve"> 累計實支數</t>
  </si>
  <si>
    <t>結案時填列</t>
  </si>
  <si>
    <t>預算科目</t>
  </si>
  <si>
    <t>補助款</t>
  </si>
  <si>
    <t>自籌款</t>
  </si>
  <si>
    <t>小計</t>
  </si>
  <si>
    <t>計畫動支率</t>
  </si>
  <si>
    <t xml:space="preserve">結餘(繳款)數
(B) </t>
  </si>
  <si>
    <t>1.人事費</t>
  </si>
  <si>
    <t>2.消耗性器材及原材料費</t>
  </si>
  <si>
    <t>3.研發設備使用費</t>
  </si>
  <si>
    <t>4.研發設備維護費</t>
  </si>
  <si>
    <t>5.技術引進及委託研究費</t>
  </si>
  <si>
    <t>合  計</t>
  </si>
  <si>
    <t>補助款累計撥款數</t>
  </si>
  <si>
    <t>(期末填)</t>
  </si>
  <si>
    <t>第二期款撥款數
(A)</t>
  </si>
  <si>
    <t>補助比例</t>
  </si>
  <si>
    <t>執行期間扣款數
(C)</t>
  </si>
  <si>
    <t>第二期款應撥款數
D=(A-B-C)</t>
  </si>
  <si>
    <t>註1:本表左半部於期中填報，右側（紅色部份）於結案時加填。</t>
  </si>
  <si>
    <t>註2:金額以元為單位。</t>
  </si>
  <si>
    <t>註3:「執行期間扣款數」為因執行結果與目標嚴重不符且經審查核定之扣款金額。</t>
  </si>
  <si>
    <t>公司負責人：                      計畫主持人：                     主辦會計：                     填表人：</t>
  </si>
  <si>
    <t>（請蓋章或簽名並註明日期）</t>
  </si>
  <si>
    <t>研發人員薪資表</t>
  </si>
  <si>
    <t>金額單位:元</t>
  </si>
  <si>
    <t>姓  名</t>
  </si>
  <si>
    <t>本薪
A</t>
  </si>
  <si>
    <t>職務加給或
技術津貼
B</t>
  </si>
  <si>
    <t>主管加給
C</t>
  </si>
  <si>
    <t>月薪小計
D=A+B+C</t>
  </si>
  <si>
    <t>投入比率
(註1)E</t>
  </si>
  <si>
    <t>計畫書編列之酬勞費
F</t>
  </si>
  <si>
    <t>可列入本計畫之薪餉
G=F*E</t>
  </si>
  <si>
    <t>付款憑證</t>
  </si>
  <si>
    <t>114年9月</t>
  </si>
  <si>
    <t>王○○</t>
  </si>
  <si>
    <t>匯款</t>
  </si>
  <si>
    <t>林○○</t>
  </si>
  <si>
    <t>陳○○</t>
  </si>
  <si>
    <t>張○○</t>
  </si>
  <si>
    <t>李○○</t>
  </si>
  <si>
    <t>現金支付</t>
  </si>
  <si>
    <t>114年10月</t>
  </si>
  <si>
    <t>114年11月</t>
  </si>
  <si>
    <t>114年12月</t>
  </si>
  <si>
    <t>115年01月</t>
  </si>
  <si>
    <t>第一期總計</t>
  </si>
  <si>
    <t>115年02月</t>
  </si>
  <si>
    <t>115年03月</t>
  </si>
  <si>
    <t>115年04月</t>
  </si>
  <si>
    <t>115年05月</t>
  </si>
  <si>
    <t>115年06月</t>
  </si>
  <si>
    <t>115年07月</t>
  </si>
  <si>
    <t>115年08月</t>
  </si>
  <si>
    <t>第二期總計</t>
  </si>
  <si>
    <t>合 計</t>
  </si>
  <si>
    <t>註1：投入比率應與工時記錄表合計當月份一致。每月投入比率以1為上限。
註2：帳務查核時應備妥下列文件備查:1.薪資結構、內部作業流程與人事管理辦法等之書面說明。2.證明支付薪資金額之文件，包括：（1）薪資明細；（2）銀行轉帳記錄或印領清冊(研發人員須簽名)。3.勞保單。4.工時紀錄及工作紀錄簿。5.公司差勤紀錄。
註3.請研發人員確認工時記錄後於簽名欄位以中文全名簽名(請勿蓋章替代)。</t>
  </si>
  <si>
    <t>顧問費</t>
  </si>
  <si>
    <t>姓名</t>
  </si>
  <si>
    <t>114年09月</t>
  </si>
  <si>
    <t>合計</t>
  </si>
  <si>
    <t>註1：帳務查核時應備妥下列文件備查：1.證明支付薪資金額之文件，包括：（1）領款收據（應書明受領事由、受領人名、地址、身份證編號，由受領人簽名或蓋章）；（2）支票存根或銀行轉帳、匯款單。</t>
  </si>
  <si>
    <t>註2：顧問費每人每月以1萬元為限。</t>
  </si>
  <si>
    <t>註3：若無此科目預算，則免附此表。</t>
  </si>
  <si>
    <t>工時記錄表</t>
  </si>
  <si>
    <t>投入
比率</t>
  </si>
  <si>
    <t>簽名欄</t>
  </si>
  <si>
    <t xml:space="preserve">註1.當月正常上班總時數:                  </t>
  </si>
  <si>
    <t>9月:</t>
  </si>
  <si>
    <t>小時</t>
  </si>
  <si>
    <t>10月:</t>
  </si>
  <si>
    <t>11月:</t>
  </si>
  <si>
    <t>12月:</t>
  </si>
  <si>
    <t>1月:</t>
  </si>
  <si>
    <t>2月:</t>
  </si>
  <si>
    <t>3月:</t>
  </si>
  <si>
    <t>4月:</t>
  </si>
  <si>
    <t>5月:</t>
  </si>
  <si>
    <t>6月:</t>
  </si>
  <si>
    <t>7月:</t>
  </si>
  <si>
    <t>8月:</t>
  </si>
  <si>
    <t>註2.投入比率 = 投入小時的合計/當月正常上班總時數(以1.00、0.80小數點兩位表示)</t>
  </si>
  <si>
    <t>註3.請假不論事由，請假時數均不得列入投入工時計算。</t>
  </si>
  <si>
    <t>註4.公司加班如另發加班費則上表所統計之工時不含加班時數；如採補休方式則加班時數應計入，補休時則視同請假處理。</t>
  </si>
  <si>
    <t>註5.每月投入比率最高為1.00。</t>
  </si>
  <si>
    <t>註6.填表時人員請按計畫主持人、研究員、副研究員、助理研究員、研究助理員依序排列。</t>
  </si>
  <si>
    <t>註7.請研發人員確認工時記錄後於簽名欄位以中文全名簽名(請勿簽英文或蓋章替代)。</t>
  </si>
  <si>
    <t>消耗性器材及原材料費</t>
  </si>
  <si>
    <t>日期</t>
  </si>
  <si>
    <t>傳票號碼</t>
  </si>
  <si>
    <t>發票日期             (領料日期)</t>
  </si>
  <si>
    <t>發票編號         (領料單號)</t>
  </si>
  <si>
    <t>供應商</t>
  </si>
  <si>
    <t>品名</t>
  </si>
  <si>
    <t>計畫書所列項目</t>
  </si>
  <si>
    <t>數量</t>
  </si>
  <si>
    <t>單位</t>
  </si>
  <si>
    <t>單價</t>
  </si>
  <si>
    <t>發票金額
(不含營業稅)</t>
  </si>
  <si>
    <t>114.09.09</t>
  </si>
  <si>
    <t>MV41728687</t>
  </si>
  <si>
    <t>○○○有限公司</t>
  </si>
  <si>
    <t>焊條</t>
  </si>
  <si>
    <t>包</t>
  </si>
  <si>
    <t>114.09.20</t>
  </si>
  <si>
    <t>收據</t>
  </si>
  <si>
    <t>加工鐵絲</t>
  </si>
  <si>
    <t>把</t>
  </si>
  <si>
    <t>註1：「計畫書所列項目」需與計畫書所列之材料項目一致；如有變更，應於期中/結報告前提報核定。</t>
  </si>
  <si>
    <t>註2：「品名」需與計畫書所列之材料項目名稱一致。</t>
  </si>
  <si>
    <t>註3：如屬公司共通性材料領用，發票日期、發票號碼請改填寫領料單日期、領料單號碼、供應商及付款憑證欄則可空白。</t>
  </si>
  <si>
    <t>註4：營業稅不得報支。</t>
  </si>
  <si>
    <t>註5：付款憑證請填寫支票號碼﹐若以零用金支付或匯款方式請註明，並於計畫執行期間結束前須完成支付。</t>
  </si>
  <si>
    <t>註6：帳務查核時應備妥下列文件備查:1.為專案計畫採購者應提供統一發票、收據或進口結匯單據與invoice、及內部轉帳傳票、請購單、採購單及驗收單及付款憑證（如水單、信用狀、匯款單、付款支票、銀行對帳單、零用金支付清單等），足以證明之支付憑證。2.共通性器材領料應提供：領料單、材料明細帳、進銷存表或分攤表。3.涉及外幣支付時應附當時之外幣匯率表。</t>
  </si>
  <si>
    <t>研發設備使用費(1)---已有設備</t>
  </si>
  <si>
    <t>財產編號</t>
  </si>
  <si>
    <t>設備名稱</t>
  </si>
  <si>
    <t>取得日期</t>
  </si>
  <si>
    <t>購入成本
(單套)</t>
  </si>
  <si>
    <t>套數
A1</t>
  </si>
  <si>
    <t>投入時
單套帳面價值
（未折減餘額）
A2</t>
  </si>
  <si>
    <t>剩餘年限</t>
  </si>
  <si>
    <t>每月攤提使用費
A3=A1*A2*/(剩餘使用年限×12)
(詳如註3)</t>
  </si>
  <si>
    <t>本期投入期數(月數)
A4</t>
  </si>
  <si>
    <t>本期使用費
A5=A3*A4</t>
  </si>
  <si>
    <t>對照項目
(請打勾標出)</t>
  </si>
  <si>
    <t>(範例)11000015</t>
  </si>
  <si>
    <t>射出成型機</t>
  </si>
  <si>
    <t>110.01.15</t>
  </si>
  <si>
    <t>財產目錄</t>
  </si>
  <si>
    <t>(範例)11000033</t>
  </si>
  <si>
    <t>加工機</t>
  </si>
  <si>
    <t>110.11.02</t>
  </si>
  <si>
    <t xml:space="preserve"> 合 計 (A)</t>
  </si>
  <si>
    <t>註1：「已有設備」之名稱應與計畫書及財產目錄所列相符；如有變更，應於期中/結報告前提報核定。</t>
  </si>
  <si>
    <t>註2：「本期投入期數」應依據設備使用記錄表實際投入比率一致。投入比率應與各該設備使用記錄之投入比率一致。</t>
  </si>
  <si>
    <t>註3：已有設備每月使用費A3＝A1×A2/(剩餘使用年限×12) (該設備如有預留殘值1年，則剩餘使用年限應包含預留殘值之年限)，並依預計使用月數編列。</t>
  </si>
  <si>
    <t>註4：帳務查核時應備妥下列文件備查:1.請購單、採購單、驗收單、統一發票或收據、進口報關結匯單據與INVOICE。2.財產目錄。 3.研發設備使用記錄表。4.若為分攤，應附分攤表及原始憑證影本。5.涉及外幣支付時應附實際付款當時之外幣匯率表。</t>
  </si>
  <si>
    <t>註5：已有設備計算之每月使用費不得超過該設備帳上提列之每月折舊金額。</t>
  </si>
  <si>
    <t>研發設備使用費(2)---新增設備</t>
  </si>
  <si>
    <t>套數
B1</t>
  </si>
  <si>
    <t>投入時
單套帳面價值
（未折減餘額）
B2</t>
  </si>
  <si>
    <t>每月攤提使用費
B3=B1*B2*/48
(詳如註3)</t>
  </si>
  <si>
    <t>本期投入期數(月數)
B4</t>
  </si>
  <si>
    <t>本期使用費
B5=A3*A4</t>
  </si>
  <si>
    <t>(範例)1130901</t>
  </si>
  <si>
    <t>工業用電腦</t>
  </si>
  <si>
    <t>113.09.01</t>
  </si>
  <si>
    <t xml:space="preserve"> 合 計 (B)</t>
  </si>
  <si>
    <t>合 計 (A+B)</t>
  </si>
  <si>
    <t>註1：「新增設備」之名稱應與計畫書及財產目錄所列相符；如有變更，應於期中/結報告前提報核定。</t>
  </si>
  <si>
    <t>註3：新增設備每月使用費A3＝A1×A2/60，並依預計使用月數編列。</t>
  </si>
  <si>
    <t>註5：付款憑證請填寫支票號碼及支票發票日期(可兌現日)﹐若以零用金支付或匯款方式請註明，並於計畫執行期間結束前須完成支付。</t>
  </si>
  <si>
    <t>研發設備使用記錄表</t>
  </si>
  <si>
    <t>已有設備</t>
  </si>
  <si>
    <t>新增設備</t>
  </si>
  <si>
    <t>合   計</t>
  </si>
  <si>
    <t>註2.當月正常使用總時數與人員上班時數相同；若設備為24小時開機者，則以24小時*當月日數，計算當月正常使用總時數。</t>
  </si>
  <si>
    <t>註3.投入比率 = 投入小時的合計/當月正常使用總時數(以1.00、0.80小數點兩位表示)</t>
  </si>
  <si>
    <t>註4.每月投入比率最高為1.00。</t>
  </si>
  <si>
    <t>註5.攤提設備名稱請參照計畫書所編列設備。</t>
  </si>
  <si>
    <t>研發設備維護費---已有設備</t>
  </si>
  <si>
    <t xml:space="preserve">購入成本 </t>
  </si>
  <si>
    <t>傳票日期</t>
  </si>
  <si>
    <t>發票日期</t>
  </si>
  <si>
    <t>發票編號</t>
  </si>
  <si>
    <t>維護費用</t>
  </si>
  <si>
    <t>(範例)10500015</t>
  </si>
  <si>
    <t>113.09.10</t>
  </si>
  <si>
    <t>112.09.10</t>
  </si>
  <si>
    <t>CD200102</t>
  </si>
  <si>
    <t>射出成型機維護費</t>
  </si>
  <si>
    <t>個</t>
  </si>
  <si>
    <t>註1：所列報之維護設備及經費，應與計畫書所列相符，並應出具維修廠商憑證，且所列維護費之金額應與原始憑證、費用分攤表相符，如有變更，應於期中/結案報告前提報核定。</t>
  </si>
  <si>
    <t>註2：營業稅不得報支；新增設備保固期間內不得列報維護費。</t>
  </si>
  <si>
    <t>註3：付款憑證請填寫支票號碼，若以零用金支付或匯款方式請註明。</t>
  </si>
  <si>
    <t>註4：年維護費不得超出原購入成本之5%；廠商自行維修之設備以認列維修材料費為原則；參考公式：（購入成本 × 0.05 / 12）× 執行月數。</t>
  </si>
  <si>
    <t>註5：帳務查核時應備妥下列文件備查:1.請購單、驗收單、維護合約、發票或收據等。2.設備維修記錄表。3.若為分攤，應附分攤表及原始憑證影本。4.涉及外幣支付時應附當時之外幣匯率表。5.財產目錄(需載明設備名稱及財產編號)。</t>
  </si>
  <si>
    <t>註6：該設備實際發生之維護費累計金額如超過該設備維護費上限，應自行減列。</t>
  </si>
  <si>
    <t>技術引進及委託研究費</t>
  </si>
  <si>
    <t>1.技術引進(委託)項目名稱：○○○○作業</t>
  </si>
  <si>
    <t>2.技術引進(委託)對象：○○○○○○有限公司</t>
  </si>
  <si>
    <t>3.合約期間:114年9月01日~115年○○月○○日</t>
  </si>
  <si>
    <t>4.合約總額：○○○元整</t>
  </si>
  <si>
    <t>5.付款方式：</t>
  </si>
  <si>
    <t>付款期數</t>
  </si>
  <si>
    <t>計畫書項目名稱</t>
  </si>
  <si>
    <t>金額</t>
  </si>
  <si>
    <t>第 1 期</t>
  </si>
  <si>
    <t>第 2 期</t>
  </si>
  <si>
    <t>註1：請依技術引進及委託研究項目分開填寫(每一項目填寫一份)。所列項目（如：技術、專利權、委託研究等）及金額應與計畫書所列相符，如需變更應來函核定。</t>
  </si>
  <si>
    <t>註2：付款憑證以支票支付，請填寫支票號碼。</t>
  </si>
  <si>
    <t>註3：營業稅不得報支。</t>
  </si>
  <si>
    <t>註4：委外測試之委託對象應與計畫書所列相符，金額應與原始憑證（如：統一發票或收據）相符。</t>
  </si>
  <si>
    <t>註5：委託對象、項目及金額應與計畫書一致，不同委託對象及項目之預算金額不能流用。</t>
  </si>
  <si>
    <t>註5：帳務查核時應備妥下列文件備查: 1.技術引進(關鍵智財)費：(1)技術引進及專利購置契約書。(2)統一發票（或收據）、或國外之INVOICE(或RECEIPT)及匯兌水單。(3)付款支票及銀行對帳單。2.委託研究費：(1) 委託研究契約書。(2)統一發票或收據。(4)付款支票及銀行對帳單。</t>
  </si>
  <si>
    <t>第一期小計</t>
    <phoneticPr fontId="1" type="noConversion"/>
  </si>
  <si>
    <t>第二期小計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</si>
</sst>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0.00_-;\-&quot;$&quot;* #,##0.00_-;_-&quot;$&quot;* &quot;-&quot;??_-;_-@_-"/>
    <numFmt numFmtId="43" formatCode="_-* #,##0.00_-;\-* #,##0.00_-;_-* &quot;-&quot;??_-;_-@_-"/>
    <numFmt numFmtId="176" formatCode="#,##0_);[Red]\(#,##0\)"/>
    <numFmt numFmtId="177" formatCode="#,##0_ "/>
    <numFmt numFmtId="178" formatCode="0.0%"/>
    <numFmt numFmtId="179" formatCode="_-* #,##0_-;\-* #,##0_-;_-* &quot;-&quot;?_-;_-@_-"/>
    <numFmt numFmtId="180" formatCode="#,##0&quot; &quot;"/>
    <numFmt numFmtId="181" formatCode="#,##0.00_ "/>
    <numFmt numFmtId="182" formatCode="_-* #,##0.00_-;\-* #,##0.00_-;_-* &quot;-&quot;_-;_-@_-"/>
    <numFmt numFmtId="183" formatCode="&quot; &quot;#,##0&quot; &quot;;&quot;-&quot;#,##0&quot; &quot;;&quot; - &quot;;&quot; &quot;@&quot; &quot;"/>
    <numFmt numFmtId="184" formatCode="_-* #,##0_-;\-* #,##0_-;_-* &quot;-&quot;??_-;_-@_-"/>
    <numFmt numFmtId="185" formatCode="&quot;NT$&quot;#,##0;[Red]\-&quot;NT$&quot;#,##0"/>
  </numFmts>
  <fonts count="38" x14ac:knownFonts="1">
    <font>
      <sz val="11"/>
      <color theme="1"/>
      <name val="新細明體"/>
      <family val="2"/>
      <scheme val="minor"/>
    </font>
    <font>
      <sz val="9"/>
      <name val="新細明體"/>
      <family val="3"/>
      <charset val="136"/>
      <scheme val="minor"/>
    </font>
    <font>
      <sz val="11"/>
      <color theme="1"/>
      <name val="新細明體"/>
      <family val="2"/>
      <scheme val="minor"/>
    </font>
    <font>
      <sz val="12"/>
      <color rgb="FF000000"/>
      <name val="Times New Roman"/>
      <family val="1"/>
    </font>
    <font>
      <sz val="14"/>
      <color rgb="FF000000"/>
      <name val="標楷體"/>
      <family val="4"/>
      <charset val="136"/>
    </font>
    <font>
      <sz val="12"/>
      <color rgb="FF000000"/>
      <name val="新細明體"/>
      <family val="1"/>
      <charset val="136"/>
    </font>
    <font>
      <sz val="10"/>
      <color rgb="FF000000"/>
      <name val="MS Sans Serif"/>
      <family val="2"/>
    </font>
    <font>
      <b/>
      <sz val="16"/>
      <name val="標楷體"/>
      <family val="4"/>
      <charset val="136"/>
    </font>
    <font>
      <sz val="12"/>
      <name val="標楷體"/>
      <family val="4"/>
      <charset val="136"/>
    </font>
    <font>
      <sz val="10"/>
      <name val="標楷體"/>
      <family val="4"/>
      <charset val="136"/>
    </font>
    <font>
      <sz val="16"/>
      <name val="標楷體"/>
      <family val="4"/>
      <charset val="136"/>
    </font>
    <font>
      <b/>
      <sz val="14"/>
      <name val="標楷體"/>
      <family val="4"/>
      <charset val="136"/>
    </font>
    <font>
      <sz val="12"/>
      <color rgb="FF000000"/>
      <name val="標楷體"/>
      <family val="4"/>
      <charset val="136"/>
    </font>
    <font>
      <sz val="11"/>
      <color theme="1"/>
      <name val="標楷體"/>
      <family val="4"/>
      <charset val="136"/>
    </font>
    <font>
      <sz val="14"/>
      <color indexed="8"/>
      <name val="標楷體"/>
      <family val="4"/>
      <charset val="136"/>
    </font>
    <font>
      <sz val="12"/>
      <color indexed="10"/>
      <name val="標楷體"/>
      <family val="4"/>
      <charset val="136"/>
    </font>
    <font>
      <sz val="14"/>
      <name val="標楷體"/>
      <family val="4"/>
      <charset val="136"/>
    </font>
    <font>
      <sz val="12"/>
      <color theme="1"/>
      <name val="標楷體"/>
      <family val="4"/>
      <charset val="136"/>
    </font>
    <font>
      <sz val="10"/>
      <name val="MS Sans Serif"/>
      <family val="2"/>
    </font>
    <font>
      <sz val="10"/>
      <color rgb="FFFF0000"/>
      <name val="標楷體"/>
      <family val="4"/>
      <charset val="136"/>
    </font>
    <font>
      <sz val="12"/>
      <color rgb="FF0000FF"/>
      <name val="標楷體"/>
      <family val="4"/>
      <charset val="136"/>
    </font>
    <font>
      <b/>
      <sz val="14"/>
      <color theme="1"/>
      <name val="標楷體"/>
      <family val="4"/>
      <charset val="136"/>
    </font>
    <font>
      <b/>
      <sz val="11"/>
      <name val="標楷體"/>
      <family val="4"/>
      <charset val="136"/>
    </font>
    <font>
      <sz val="11"/>
      <name val="標楷體"/>
      <family val="4"/>
      <charset val="136"/>
    </font>
    <font>
      <sz val="11"/>
      <color indexed="8"/>
      <name val="標楷體"/>
      <family val="4"/>
      <charset val="136"/>
    </font>
    <font>
      <sz val="11"/>
      <color indexed="10"/>
      <name val="標楷體"/>
      <family val="4"/>
      <charset val="136"/>
    </font>
    <font>
      <sz val="11"/>
      <color rgb="FF0000FF"/>
      <name val="標楷體"/>
      <family val="4"/>
      <charset val="136"/>
    </font>
    <font>
      <b/>
      <sz val="14"/>
      <color rgb="FF000000"/>
      <name val="標楷體"/>
      <family val="4"/>
      <charset val="136"/>
    </font>
    <font>
      <b/>
      <sz val="11"/>
      <color rgb="FF000000"/>
      <name val="標楷體"/>
      <family val="4"/>
      <charset val="136"/>
    </font>
    <font>
      <sz val="11"/>
      <color rgb="FF000000"/>
      <name val="標楷體"/>
      <family val="4"/>
      <charset val="136"/>
    </font>
    <font>
      <sz val="11"/>
      <color rgb="FFFF0000"/>
      <name val="標楷體"/>
      <family val="4"/>
      <charset val="136"/>
    </font>
    <font>
      <sz val="10"/>
      <name val="Times New Roman"/>
      <family val="1"/>
    </font>
    <font>
      <sz val="10"/>
      <color indexed="8"/>
      <name val="Times New Roman"/>
      <family val="1"/>
    </font>
    <font>
      <b/>
      <sz val="11"/>
      <color theme="1"/>
      <name val="標楷體"/>
      <family val="4"/>
      <charset val="136"/>
    </font>
    <font>
      <b/>
      <sz val="12"/>
      <color rgb="FF000000"/>
      <name val="標楷體"/>
      <family val="4"/>
      <charset val="136"/>
    </font>
    <font>
      <sz val="16"/>
      <color rgb="FF000000"/>
      <name val="標楷體"/>
      <family val="4"/>
      <charset val="136"/>
    </font>
    <font>
      <sz val="12"/>
      <name val="Times New Roman"/>
      <family val="1"/>
    </font>
    <font>
      <sz val="12"/>
      <color rgb="FF9C6500"/>
      <name val="新細明體"/>
      <family val="1"/>
      <charset val="136"/>
      <scheme val="minor"/>
    </font>
  </fonts>
  <fills count="9">
    <fill>
      <patternFill patternType="none"/>
    </fill>
    <fill>
      <patternFill patternType="gray125"/>
    </fill>
    <fill>
      <patternFill patternType="solid">
        <fgColor indexed="42"/>
        <bgColor indexed="64"/>
      </patternFill>
    </fill>
    <fill>
      <patternFill patternType="solid">
        <fgColor rgb="FFCCFFCC"/>
        <bgColor rgb="FFCCFFCC"/>
      </patternFill>
    </fill>
    <fill>
      <patternFill patternType="solid">
        <fgColor rgb="FFCCFFCC"/>
        <bgColor indexed="64"/>
      </patternFill>
    </fill>
    <fill>
      <patternFill patternType="solid">
        <fgColor theme="0" tint="-0.14999847407452621"/>
        <bgColor indexed="64"/>
      </patternFill>
    </fill>
    <fill>
      <patternFill patternType="solid">
        <fgColor rgb="FFFFEB9C"/>
      </patternFill>
    </fill>
    <fill>
      <patternFill patternType="solid">
        <fgColor theme="0" tint="-0.249977111117893"/>
        <bgColor indexed="64"/>
      </patternFill>
    </fill>
    <fill>
      <patternFill patternType="solid">
        <fgColor theme="7"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10"/>
      </right>
      <top style="medium">
        <color indexed="10"/>
      </top>
      <bottom style="thin">
        <color indexed="64"/>
      </bottom>
      <diagonal/>
    </border>
    <border>
      <left style="thin">
        <color indexed="64"/>
      </left>
      <right style="thin">
        <color indexed="64"/>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
      <left style="thin">
        <color indexed="64"/>
      </left>
      <right style="medium">
        <color rgb="FFFF0000"/>
      </right>
      <top style="thin">
        <color indexed="64"/>
      </top>
      <bottom style="thin">
        <color indexed="64"/>
      </bottom>
      <diagonal/>
    </border>
    <border>
      <left style="thin">
        <color indexed="64"/>
      </left>
      <right/>
      <top style="thin">
        <color indexed="64"/>
      </top>
      <bottom/>
      <diagonal/>
    </border>
    <border>
      <left/>
      <right style="medium">
        <color rgb="FFFF0000"/>
      </right>
      <top style="thin">
        <color indexed="64"/>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diagonalUp="1">
      <left style="thin">
        <color indexed="64"/>
      </left>
      <right style="medium">
        <color rgb="FFFF0000"/>
      </right>
      <top style="medium">
        <color rgb="FFFF0000"/>
      </top>
      <bottom style="thin">
        <color theme="1"/>
      </bottom>
      <diagonal style="thin">
        <color indexed="64"/>
      </diagonal>
    </border>
    <border diagonalUp="1">
      <left style="thin">
        <color indexed="64"/>
      </left>
      <right style="medium">
        <color rgb="FFFF0000"/>
      </right>
      <top style="thin">
        <color theme="1"/>
      </top>
      <bottom style="thin">
        <color theme="1"/>
      </bottom>
      <diagonal style="thin">
        <color indexed="64"/>
      </diagonal>
    </border>
    <border diagonalUp="1">
      <left style="thin">
        <color indexed="64"/>
      </left>
      <right style="medium">
        <color rgb="FFFF0000"/>
      </right>
      <top/>
      <bottom style="medium">
        <color rgb="FFFF0000"/>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theme="1"/>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top/>
      <bottom style="medium">
        <color rgb="FF000000"/>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thin">
        <color theme="1"/>
      </bottom>
      <diagonal/>
    </border>
    <border>
      <left style="thin">
        <color theme="1"/>
      </left>
      <right style="medium">
        <color indexed="64"/>
      </right>
      <top style="thin">
        <color theme="1"/>
      </top>
      <bottom/>
      <diagonal/>
    </border>
    <border>
      <left/>
      <right style="medium">
        <color indexed="64"/>
      </right>
      <top/>
      <bottom style="thin">
        <color theme="1"/>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medium">
        <color indexed="64"/>
      </left>
      <right style="thin">
        <color theme="1"/>
      </right>
      <top style="thin">
        <color theme="1"/>
      </top>
      <bottom/>
      <diagonal/>
    </border>
    <border>
      <left style="medium">
        <color indexed="64"/>
      </left>
      <right style="thin">
        <color theme="1"/>
      </right>
      <top/>
      <bottom style="thin">
        <color theme="1"/>
      </bottom>
      <diagonal/>
    </border>
    <border>
      <left style="thin">
        <color theme="1"/>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10"/>
      </left>
      <right style="medium">
        <color indexed="10"/>
      </right>
      <top style="medium">
        <color indexed="10"/>
      </top>
      <bottom style="thin">
        <color indexed="64"/>
      </bottom>
      <diagonal/>
    </border>
    <border>
      <left style="thin">
        <color theme="1"/>
      </left>
      <right style="medium">
        <color indexed="64"/>
      </right>
      <top style="medium">
        <color indexed="64"/>
      </top>
      <bottom style="thin">
        <color theme="1"/>
      </bottom>
      <diagonal/>
    </border>
    <border>
      <left style="thin">
        <color theme="1"/>
      </left>
      <right style="medium">
        <color indexed="64"/>
      </right>
      <top/>
      <bottom style="thin">
        <color theme="1"/>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3">
    <xf numFmtId="0" fontId="0" fillId="0" borderId="0"/>
    <xf numFmtId="41" fontId="2" fillId="0" borderId="0">
      <alignment vertical="center"/>
    </xf>
    <xf numFmtId="0" fontId="3" fillId="0" borderId="0"/>
    <xf numFmtId="0" fontId="5" fillId="0" borderId="0"/>
    <xf numFmtId="0" fontId="6" fillId="0" borderId="0"/>
    <xf numFmtId="0" fontId="18" fillId="0" borderId="0"/>
    <xf numFmtId="9" fontId="2" fillId="0" borderId="0">
      <alignment vertical="center"/>
    </xf>
    <xf numFmtId="0" fontId="36" fillId="0" borderId="0"/>
    <xf numFmtId="43" fontId="36" fillId="0" borderId="0"/>
    <xf numFmtId="41" fontId="36" fillId="0" borderId="0"/>
    <xf numFmtId="0" fontId="37" fillId="6" borderId="0">
      <alignment vertical="center"/>
    </xf>
    <xf numFmtId="9" fontId="36" fillId="0" borderId="0"/>
    <xf numFmtId="185" fontId="18" fillId="0" borderId="0"/>
  </cellStyleXfs>
  <cellXfs count="458">
    <xf numFmtId="0" fontId="0" fillId="0" borderId="0" xfId="0"/>
    <xf numFmtId="0" fontId="9" fillId="0" borderId="0" xfId="0" applyFont="1" applyAlignment="1">
      <alignment vertical="center"/>
    </xf>
    <xf numFmtId="0" fontId="10" fillId="0" borderId="0" xfId="2" applyFont="1"/>
    <xf numFmtId="0" fontId="12" fillId="0" borderId="0" xfId="2" applyFont="1"/>
    <xf numFmtId="0" fontId="8" fillId="0" borderId="0" xfId="3" applyFont="1"/>
    <xf numFmtId="0" fontId="12" fillId="0" borderId="0" xfId="2" applyFont="1" applyAlignment="1">
      <alignment horizontal="center"/>
    </xf>
    <xf numFmtId="0" fontId="16" fillId="0" borderId="0" xfId="2" applyFont="1"/>
    <xf numFmtId="0" fontId="4" fillId="0" borderId="0" xfId="2" applyFont="1"/>
    <xf numFmtId="0" fontId="4" fillId="0" borderId="0" xfId="2" applyFont="1" applyAlignment="1">
      <alignment wrapText="1"/>
    </xf>
    <xf numFmtId="0" fontId="13" fillId="0" borderId="0" xfId="0" applyFont="1" applyAlignment="1">
      <alignment wrapText="1"/>
    </xf>
    <xf numFmtId="0" fontId="16" fillId="0" borderId="0" xfId="2" applyFont="1" applyAlignment="1">
      <alignment vertical="center"/>
    </xf>
    <xf numFmtId="0" fontId="8" fillId="0" borderId="1" xfId="0" quotePrefix="1" applyFont="1" applyBorder="1" applyAlignment="1">
      <alignment horizontal="center" vertical="center"/>
    </xf>
    <xf numFmtId="0" fontId="8" fillId="0" borderId="1" xfId="0" applyFont="1" applyBorder="1" applyAlignment="1">
      <alignment horizontal="center" vertical="center"/>
    </xf>
    <xf numFmtId="0" fontId="8" fillId="0" borderId="1" xfId="0" quotePrefix="1"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4" applyFont="1" applyAlignment="1">
      <alignment horizontal="right" vertical="center"/>
    </xf>
    <xf numFmtId="10" fontId="8" fillId="0" borderId="11" xfId="1" applyNumberFormat="1" applyFont="1" applyBorder="1" applyAlignment="1">
      <alignment vertical="center"/>
    </xf>
    <xf numFmtId="0" fontId="12" fillId="0" borderId="0" xfId="2" applyFont="1" applyAlignment="1">
      <alignment vertical="center"/>
    </xf>
    <xf numFmtId="10" fontId="8" fillId="0" borderId="1" xfId="1" applyNumberFormat="1" applyFont="1" applyBorder="1" applyAlignment="1">
      <alignment vertical="center"/>
    </xf>
    <xf numFmtId="10" fontId="8" fillId="0" borderId="20" xfId="1" applyNumberFormat="1" applyFont="1" applyBorder="1" applyAlignment="1">
      <alignment vertical="center"/>
    </xf>
    <xf numFmtId="0" fontId="13" fillId="0" borderId="0" xfId="0" applyFont="1" applyAlignment="1">
      <alignment horizontal="center"/>
    </xf>
    <xf numFmtId="0" fontId="13" fillId="0" borderId="0" xfId="0" applyFont="1"/>
    <xf numFmtId="0" fontId="25" fillId="0" borderId="0" xfId="0" applyFont="1" applyAlignment="1">
      <alignment vertical="center" wrapText="1"/>
    </xf>
    <xf numFmtId="0" fontId="23" fillId="0" borderId="0" xfId="0" applyFont="1" applyAlignment="1">
      <alignment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2" borderId="1" xfId="0" applyFont="1" applyFill="1" applyBorder="1" applyAlignment="1">
      <alignment vertical="center"/>
    </xf>
    <xf numFmtId="0" fontId="23" fillId="0" borderId="49" xfId="0" applyFont="1" applyBorder="1" applyAlignment="1">
      <alignment horizontal="center" vertical="center"/>
    </xf>
    <xf numFmtId="0" fontId="23" fillId="2" borderId="8" xfId="0" applyFont="1" applyFill="1" applyBorder="1" applyAlignment="1">
      <alignment horizontal="center" vertical="center"/>
    </xf>
    <xf numFmtId="0" fontId="13" fillId="0" borderId="0" xfId="0" applyFont="1" applyAlignment="1">
      <alignment vertical="center"/>
    </xf>
    <xf numFmtId="0" fontId="17" fillId="0" borderId="0" xfId="0" applyFont="1" applyAlignment="1">
      <alignment vertical="center"/>
    </xf>
    <xf numFmtId="0" fontId="23" fillId="2" borderId="1" xfId="0" applyFont="1" applyFill="1" applyBorder="1" applyAlignment="1">
      <alignment horizontal="left" vertical="center"/>
    </xf>
    <xf numFmtId="0" fontId="13" fillId="2" borderId="1" xfId="0" applyFont="1" applyFill="1" applyBorder="1" applyAlignment="1">
      <alignment horizontal="left" vertical="center"/>
    </xf>
    <xf numFmtId="0" fontId="8" fillId="0" borderId="0" xfId="0" applyFont="1" applyAlignment="1">
      <alignment horizontal="center" vertical="center"/>
    </xf>
    <xf numFmtId="0" fontId="13" fillId="0" borderId="37" xfId="0" applyFont="1" applyBorder="1" applyAlignment="1">
      <alignment horizontal="center" vertical="center"/>
    </xf>
    <xf numFmtId="2" fontId="23" fillId="0" borderId="26" xfId="0" applyNumberFormat="1" applyFont="1" applyBorder="1" applyAlignment="1">
      <alignment vertical="center"/>
    </xf>
    <xf numFmtId="0" fontId="13" fillId="2" borderId="1" xfId="0" applyFont="1" applyFill="1" applyBorder="1" applyAlignment="1">
      <alignment horizontal="center" vertical="center"/>
    </xf>
    <xf numFmtId="0" fontId="13" fillId="0" borderId="50" xfId="0" applyFont="1" applyBorder="1" applyAlignment="1">
      <alignment horizontal="center" vertical="center"/>
    </xf>
    <xf numFmtId="0" fontId="0" fillId="0" borderId="0" xfId="0" applyAlignment="1">
      <alignment horizontal="center"/>
    </xf>
    <xf numFmtId="0" fontId="8" fillId="0" borderId="46" xfId="0" applyFont="1" applyBorder="1" applyAlignment="1">
      <alignment horizontal="right" vertical="center"/>
    </xf>
    <xf numFmtId="0" fontId="23" fillId="0" borderId="57" xfId="0" applyFont="1" applyBorder="1" applyAlignment="1">
      <alignment horizontal="center" vertical="center"/>
    </xf>
    <xf numFmtId="0" fontId="23" fillId="4" borderId="8" xfId="0" applyFont="1" applyFill="1" applyBorder="1" applyAlignment="1">
      <alignment vertical="center"/>
    </xf>
    <xf numFmtId="0" fontId="23" fillId="4" borderId="8" xfId="0" applyFont="1" applyFill="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3" fillId="4" borderId="1" xfId="0" applyFont="1" applyFill="1" applyBorder="1" applyAlignment="1">
      <alignment horizontal="center" vertical="center"/>
    </xf>
    <xf numFmtId="0" fontId="23" fillId="0" borderId="51" xfId="0" applyFont="1" applyBorder="1" applyAlignment="1">
      <alignment vertical="center"/>
    </xf>
    <xf numFmtId="0" fontId="23" fillId="4" borderId="1" xfId="0" applyFont="1" applyFill="1" applyBorder="1" applyAlignment="1">
      <alignment horizontal="left" vertical="center"/>
    </xf>
    <xf numFmtId="0" fontId="23" fillId="0" borderId="1" xfId="0" applyFont="1" applyBorder="1" applyAlignment="1">
      <alignment vertical="center"/>
    </xf>
    <xf numFmtId="0" fontId="23" fillId="0" borderId="39" xfId="0" applyFont="1" applyBorder="1" applyAlignment="1">
      <alignment horizontal="center" vertical="center"/>
    </xf>
    <xf numFmtId="0" fontId="17" fillId="0" borderId="0" xfId="0" applyFont="1" applyAlignment="1">
      <alignment horizontal="center" vertical="center"/>
    </xf>
    <xf numFmtId="0" fontId="13" fillId="0" borderId="58" xfId="0" applyFont="1" applyBorder="1" applyAlignment="1">
      <alignment horizontal="center" vertical="center"/>
    </xf>
    <xf numFmtId="0" fontId="13" fillId="0" borderId="62" xfId="0" applyFont="1" applyBorder="1" applyAlignment="1">
      <alignment horizontal="center" vertical="center"/>
    </xf>
    <xf numFmtId="0" fontId="13" fillId="0" borderId="59" xfId="0" applyFont="1" applyBorder="1" applyAlignment="1">
      <alignment horizontal="center" vertical="center"/>
    </xf>
    <xf numFmtId="0" fontId="13" fillId="0" borderId="61" xfId="0" applyFont="1" applyBorder="1" applyAlignment="1">
      <alignment horizontal="center" vertical="center"/>
    </xf>
    <xf numFmtId="0" fontId="12" fillId="0" borderId="65" xfId="0" applyFont="1" applyBorder="1" applyAlignment="1">
      <alignment horizontal="center" vertical="center"/>
    </xf>
    <xf numFmtId="0" fontId="13" fillId="0" borderId="58" xfId="0" quotePrefix="1" applyFont="1" applyBorder="1" applyAlignment="1">
      <alignment horizontal="center" vertical="center"/>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0" fontId="13" fillId="4" borderId="59" xfId="0" applyFont="1" applyFill="1" applyBorder="1" applyAlignment="1">
      <alignment horizontal="center" vertical="center"/>
    </xf>
    <xf numFmtId="0" fontId="22"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0" xfId="0" quotePrefix="1" applyFont="1" applyBorder="1" applyAlignment="1">
      <alignment horizontal="left" vertical="center"/>
    </xf>
    <xf numFmtId="0" fontId="23" fillId="0" borderId="66" xfId="0" quotePrefix="1" applyFont="1" applyBorder="1" applyAlignment="1">
      <alignment horizontal="left" vertical="center"/>
    </xf>
    <xf numFmtId="0" fontId="23" fillId="0" borderId="64" xfId="0" applyFont="1" applyBorder="1" applyAlignment="1">
      <alignment vertical="center"/>
    </xf>
    <xf numFmtId="0" fontId="23" fillId="0" borderId="70" xfId="0" applyFont="1" applyBorder="1" applyAlignment="1">
      <alignment horizontal="center" vertical="center"/>
    </xf>
    <xf numFmtId="0" fontId="23" fillId="2" borderId="36" xfId="0" applyFont="1" applyFill="1" applyBorder="1" applyAlignment="1">
      <alignment horizontal="center" vertical="center"/>
    </xf>
    <xf numFmtId="0" fontId="23" fillId="2" borderId="71" xfId="0" applyFont="1" applyFill="1" applyBorder="1" applyAlignment="1">
      <alignment horizontal="center" vertical="center"/>
    </xf>
    <xf numFmtId="0" fontId="23" fillId="0" borderId="37" xfId="0" applyFont="1" applyBorder="1" applyAlignment="1">
      <alignment vertical="center"/>
    </xf>
    <xf numFmtId="0" fontId="23" fillId="0" borderId="35" xfId="0" quotePrefix="1" applyFont="1" applyBorder="1" applyAlignment="1">
      <alignment horizontal="left" vertical="center"/>
    </xf>
    <xf numFmtId="0" fontId="23" fillId="0" borderId="61" xfId="0" applyFont="1" applyBorder="1" applyAlignment="1">
      <alignment horizontal="center" vertical="center"/>
    </xf>
    <xf numFmtId="0" fontId="23" fillId="0" borderId="41" xfId="0" applyFont="1" applyBorder="1" applyAlignment="1">
      <alignment horizontal="center" vertical="center"/>
    </xf>
    <xf numFmtId="0" fontId="22" fillId="0" borderId="0" xfId="0" applyFont="1" applyAlignment="1">
      <alignment vertical="center"/>
    </xf>
    <xf numFmtId="0" fontId="23" fillId="4" borderId="1" xfId="0" applyFont="1" applyFill="1" applyBorder="1" applyAlignment="1">
      <alignment vertical="center"/>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0" xfId="0" applyFont="1" applyAlignment="1">
      <alignment horizontal="center" vertical="center"/>
    </xf>
    <xf numFmtId="0" fontId="35" fillId="0" borderId="0" xfId="0" applyFont="1" applyAlignment="1">
      <alignment horizontal="center" vertical="center"/>
    </xf>
    <xf numFmtId="0" fontId="12"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77" xfId="0" applyFont="1" applyBorder="1" applyAlignment="1">
      <alignment vertical="center"/>
    </xf>
    <xf numFmtId="0" fontId="12" fillId="0" borderId="77" xfId="0" applyFont="1" applyBorder="1" applyAlignment="1">
      <alignment vertical="center"/>
    </xf>
    <xf numFmtId="0" fontId="13" fillId="0" borderId="76" xfId="0" applyFont="1" applyBorder="1" applyAlignment="1">
      <alignment horizontal="center" vertical="center"/>
    </xf>
    <xf numFmtId="0" fontId="13" fillId="0" borderId="76" xfId="0" applyFont="1" applyBorder="1" applyAlignment="1">
      <alignment horizontal="left" vertical="center"/>
    </xf>
    <xf numFmtId="0" fontId="13" fillId="0" borderId="78" xfId="0" applyFont="1" applyBorder="1" applyAlignment="1">
      <alignment horizontal="center" vertical="center"/>
    </xf>
    <xf numFmtId="0" fontId="28" fillId="0" borderId="35" xfId="0" applyFont="1" applyBorder="1" applyAlignment="1">
      <alignment horizontal="center" vertical="center"/>
    </xf>
    <xf numFmtId="0" fontId="23" fillId="0" borderId="61" xfId="0" quotePrefix="1" applyFont="1" applyBorder="1" applyAlignment="1">
      <alignment horizontal="center" vertical="center" wrapText="1"/>
    </xf>
    <xf numFmtId="0" fontId="23" fillId="0" borderId="58" xfId="0" quotePrefix="1" applyFont="1" applyBorder="1" applyAlignment="1">
      <alignment horizontal="center" vertical="center"/>
    </xf>
    <xf numFmtId="0" fontId="23" fillId="0" borderId="29"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23" fillId="2" borderId="1" xfId="0" applyFont="1" applyFill="1" applyBorder="1" applyAlignment="1">
      <alignment horizontal="center" vertical="center"/>
    </xf>
    <xf numFmtId="0" fontId="13" fillId="0" borderId="0" xfId="0" applyFont="1" applyAlignment="1">
      <alignment horizontal="center" vertical="center" wrapText="1"/>
    </xf>
    <xf numFmtId="0" fontId="23" fillId="0" borderId="62" xfId="0" applyFont="1" applyBorder="1" applyAlignment="1">
      <alignment horizontal="center" vertical="center" wrapText="1"/>
    </xf>
    <xf numFmtId="0" fontId="30" fillId="0" borderId="50" xfId="0" applyFont="1" applyBorder="1" applyAlignment="1">
      <alignment horizontal="center" vertical="center"/>
    </xf>
    <xf numFmtId="0" fontId="23" fillId="0" borderId="4" xfId="0" applyFont="1" applyBorder="1" applyAlignment="1">
      <alignment horizontal="center" vertical="center"/>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13" fillId="0" borderId="0" xfId="0" applyFont="1" applyAlignment="1">
      <alignment horizontal="center" vertical="center"/>
    </xf>
    <xf numFmtId="0" fontId="13" fillId="0" borderId="62" xfId="0" applyFont="1" applyBorder="1" applyAlignment="1">
      <alignment horizontal="center" vertical="center" wrapText="1"/>
    </xf>
    <xf numFmtId="0" fontId="23" fillId="4" borderId="2" xfId="0" applyFont="1" applyFill="1" applyBorder="1" applyAlignment="1">
      <alignment horizontal="center" vertical="center"/>
    </xf>
    <xf numFmtId="10" fontId="8" fillId="2" borderId="1" xfId="6" applyNumberFormat="1" applyFont="1" applyFill="1" applyBorder="1" applyAlignment="1">
      <alignment vertical="center"/>
    </xf>
    <xf numFmtId="10" fontId="8" fillId="2" borderId="1" xfId="6" applyNumberFormat="1" applyFont="1" applyFill="1" applyBorder="1" applyAlignment="1">
      <alignment horizontal="right" vertical="center"/>
    </xf>
    <xf numFmtId="0" fontId="23" fillId="0" borderId="0" xfId="0" applyFont="1" applyAlignment="1">
      <alignment horizontal="right" vertical="center"/>
    </xf>
    <xf numFmtId="0" fontId="23" fillId="0" borderId="0" xfId="0" applyFont="1" applyAlignment="1">
      <alignment vertical="center"/>
    </xf>
    <xf numFmtId="0" fontId="26" fillId="0" borderId="0" xfId="0" applyFont="1" applyAlignment="1">
      <alignment horizontal="center" vertical="center"/>
    </xf>
    <xf numFmtId="0" fontId="24" fillId="0" borderId="0" xfId="0" applyFont="1" applyAlignment="1">
      <alignment vertical="center"/>
    </xf>
    <xf numFmtId="0" fontId="23" fillId="4" borderId="60" xfId="0" applyFont="1" applyFill="1" applyBorder="1" applyAlignment="1">
      <alignment horizontal="left" vertical="center"/>
    </xf>
    <xf numFmtId="0" fontId="23" fillId="4" borderId="59" xfId="0" applyFont="1" applyFill="1" applyBorder="1" applyAlignment="1">
      <alignment horizontal="left" vertical="center"/>
    </xf>
    <xf numFmtId="0" fontId="23" fillId="4" borderId="2" xfId="0" applyFont="1" applyFill="1" applyBorder="1" applyAlignment="1">
      <alignment horizontal="left" vertical="center"/>
    </xf>
    <xf numFmtId="0" fontId="23" fillId="4" borderId="8" xfId="0" applyFont="1" applyFill="1" applyBorder="1" applyAlignment="1">
      <alignment horizontal="left" vertical="center"/>
    </xf>
    <xf numFmtId="0" fontId="23" fillId="4" borderId="50" xfId="0" applyFont="1" applyFill="1" applyBorder="1" applyAlignment="1">
      <alignment horizontal="left" vertical="center"/>
    </xf>
    <xf numFmtId="0" fontId="23" fillId="0" borderId="69" xfId="0" applyFont="1" applyBorder="1" applyAlignment="1">
      <alignment horizontal="center" vertical="center" wrapText="1"/>
    </xf>
    <xf numFmtId="0" fontId="23" fillId="0" borderId="83" xfId="0" applyFont="1" applyBorder="1" applyAlignment="1">
      <alignment horizontal="center" vertical="center"/>
    </xf>
    <xf numFmtId="0" fontId="23" fillId="0" borderId="35" xfId="0" applyFont="1" applyBorder="1" applyAlignment="1">
      <alignment horizontal="center" vertical="center"/>
    </xf>
    <xf numFmtId="0" fontId="23" fillId="4" borderId="36" xfId="0" applyFont="1" applyFill="1" applyBorder="1" applyAlignment="1">
      <alignment horizontal="center" vertical="center"/>
    </xf>
    <xf numFmtId="0" fontId="23" fillId="0" borderId="50" xfId="0" applyFont="1" applyBorder="1" applyAlignment="1">
      <alignment horizontal="left" vertical="center"/>
    </xf>
    <xf numFmtId="0" fontId="23" fillId="0" borderId="36" xfId="0" applyFont="1" applyBorder="1" applyAlignment="1">
      <alignment horizontal="left" vertical="center"/>
    </xf>
    <xf numFmtId="0" fontId="23" fillId="0" borderId="35" xfId="0" applyFont="1" applyBorder="1" applyAlignment="1">
      <alignment horizontal="left" vertical="center"/>
    </xf>
    <xf numFmtId="0" fontId="0" fillId="0" borderId="58" xfId="0" applyBorder="1"/>
    <xf numFmtId="0" fontId="23" fillId="0" borderId="82" xfId="0" applyFont="1" applyBorder="1" applyAlignment="1">
      <alignment horizontal="center" vertical="center" wrapText="1"/>
    </xf>
    <xf numFmtId="0" fontId="30" fillId="5" borderId="59" xfId="0" applyFont="1" applyFill="1" applyBorder="1" applyAlignment="1">
      <alignment horizontal="center" vertical="center"/>
    </xf>
    <xf numFmtId="0" fontId="23" fillId="5" borderId="8" xfId="0" applyFont="1" applyFill="1" applyBorder="1" applyAlignment="1">
      <alignment vertical="center"/>
    </xf>
    <xf numFmtId="0" fontId="23" fillId="5" borderId="8" xfId="0" applyFont="1" applyFill="1" applyBorder="1" applyAlignment="1">
      <alignment horizontal="center" vertical="center"/>
    </xf>
    <xf numFmtId="0" fontId="30" fillId="5" borderId="85" xfId="0" applyFont="1" applyFill="1" applyBorder="1" applyAlignment="1">
      <alignment horizontal="center" vertical="center"/>
    </xf>
    <xf numFmtId="0" fontId="23" fillId="5" borderId="16" xfId="0" applyFont="1" applyFill="1" applyBorder="1" applyAlignment="1">
      <alignment vertical="center"/>
    </xf>
    <xf numFmtId="0" fontId="23" fillId="5" borderId="16" xfId="0" applyFont="1" applyFill="1" applyBorder="1" applyAlignment="1">
      <alignment horizontal="center" vertical="center"/>
    </xf>
    <xf numFmtId="0" fontId="13" fillId="5" borderId="1" xfId="0" applyFont="1" applyFill="1" applyBorder="1" applyAlignment="1">
      <alignment vertical="center"/>
    </xf>
    <xf numFmtId="0" fontId="13" fillId="5" borderId="1" xfId="0" applyFont="1" applyFill="1" applyBorder="1" applyAlignment="1">
      <alignment horizontal="center" vertical="center"/>
    </xf>
    <xf numFmtId="0" fontId="13" fillId="5" borderId="51" xfId="0" applyFont="1" applyFill="1" applyBorder="1" applyAlignment="1">
      <alignment horizontal="center" vertical="center"/>
    </xf>
    <xf numFmtId="0" fontId="30" fillId="7" borderId="32" xfId="0" applyFont="1" applyFill="1" applyBorder="1" applyAlignment="1">
      <alignment horizontal="center" vertical="center"/>
    </xf>
    <xf numFmtId="0" fontId="23" fillId="7" borderId="33" xfId="0" applyFont="1" applyFill="1" applyBorder="1" applyAlignment="1">
      <alignment vertical="center"/>
    </xf>
    <xf numFmtId="0" fontId="23" fillId="7" borderId="34" xfId="0" applyFont="1" applyFill="1" applyBorder="1" applyAlignment="1">
      <alignment horizontal="center" vertical="center"/>
    </xf>
    <xf numFmtId="2" fontId="23" fillId="7" borderId="33" xfId="0" applyNumberFormat="1" applyFont="1" applyFill="1" applyBorder="1" applyAlignment="1">
      <alignment vertical="center"/>
    </xf>
    <xf numFmtId="0" fontId="30" fillId="7" borderId="50" xfId="0" applyFont="1" applyFill="1" applyBorder="1" applyAlignment="1">
      <alignment horizontal="center" vertical="center"/>
    </xf>
    <xf numFmtId="0" fontId="23" fillId="7" borderId="71" xfId="0" applyFont="1" applyFill="1" applyBorder="1" applyAlignment="1">
      <alignment vertical="center"/>
    </xf>
    <xf numFmtId="0" fontId="23" fillId="7" borderId="55" xfId="0" applyFont="1" applyFill="1" applyBorder="1" applyAlignment="1">
      <alignment vertical="center"/>
    </xf>
    <xf numFmtId="0" fontId="23" fillId="7" borderId="56" xfId="0" applyFont="1" applyFill="1" applyBorder="1" applyAlignment="1">
      <alignment vertical="center"/>
    </xf>
    <xf numFmtId="0" fontId="23" fillId="7" borderId="64" xfId="0" applyFont="1" applyFill="1" applyBorder="1" applyAlignment="1">
      <alignment horizontal="center" vertical="center"/>
    </xf>
    <xf numFmtId="0" fontId="23" fillId="7" borderId="8" xfId="0" applyFont="1" applyFill="1" applyBorder="1" applyAlignment="1">
      <alignment vertical="center"/>
    </xf>
    <xf numFmtId="0" fontId="23" fillId="7" borderId="47" xfId="0" applyFont="1" applyFill="1" applyBorder="1" applyAlignment="1">
      <alignment vertical="center"/>
    </xf>
    <xf numFmtId="0" fontId="23" fillId="7" borderId="48" xfId="0" applyFont="1" applyFill="1" applyBorder="1" applyAlignment="1">
      <alignment vertical="center"/>
    </xf>
    <xf numFmtId="0" fontId="23" fillId="7" borderId="51" xfId="0" applyFont="1" applyFill="1" applyBorder="1" applyAlignment="1">
      <alignment horizontal="center" vertical="center"/>
    </xf>
    <xf numFmtId="0" fontId="23" fillId="7" borderId="8" xfId="0" applyFont="1" applyFill="1" applyBorder="1" applyAlignment="1">
      <alignment vertical="center" wrapText="1"/>
    </xf>
    <xf numFmtId="0" fontId="23" fillId="7" borderId="47" xfId="0" applyFont="1" applyFill="1" applyBorder="1" applyAlignment="1">
      <alignment vertical="center" wrapText="1"/>
    </xf>
    <xf numFmtId="0" fontId="23" fillId="7" borderId="48" xfId="0" applyFont="1" applyFill="1" applyBorder="1" applyAlignment="1">
      <alignment vertical="center" wrapText="1"/>
    </xf>
    <xf numFmtId="0" fontId="23" fillId="7" borderId="87" xfId="0" applyFont="1" applyFill="1" applyBorder="1" applyAlignment="1">
      <alignment horizontal="center" vertical="center"/>
    </xf>
    <xf numFmtId="0" fontId="30" fillId="7" borderId="91" xfId="0" applyFont="1" applyFill="1" applyBorder="1" applyAlignment="1">
      <alignment horizontal="center" vertical="center"/>
    </xf>
    <xf numFmtId="2" fontId="23" fillId="0" borderId="1" xfId="0" applyNumberFormat="1" applyFont="1" applyBorder="1" applyAlignment="1">
      <alignment vertical="center"/>
    </xf>
    <xf numFmtId="0" fontId="23" fillId="0" borderId="92" xfId="0" applyFont="1" applyBorder="1" applyAlignment="1">
      <alignment horizontal="center" vertical="center"/>
    </xf>
    <xf numFmtId="0" fontId="23" fillId="8" borderId="51" xfId="0" applyFont="1" applyFill="1" applyBorder="1" applyAlignment="1">
      <alignment horizontal="center" vertical="center"/>
    </xf>
    <xf numFmtId="0" fontId="13" fillId="0" borderId="63"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58" xfId="0" applyFont="1" applyBorder="1" applyAlignment="1">
      <alignment horizontal="center" vertical="center"/>
    </xf>
    <xf numFmtId="0" fontId="30" fillId="7" borderId="66" xfId="0" applyFont="1" applyFill="1" applyBorder="1" applyAlignment="1">
      <alignment horizontal="center" vertical="center"/>
    </xf>
    <xf numFmtId="2" fontId="23" fillId="7" borderId="28" xfId="0" applyNumberFormat="1" applyFont="1" applyFill="1" applyBorder="1" applyAlignment="1">
      <alignment vertical="center"/>
    </xf>
    <xf numFmtId="0" fontId="22" fillId="0" borderId="89" xfId="0" applyFont="1" applyBorder="1" applyAlignment="1">
      <alignment horizontal="center" vertical="center"/>
    </xf>
    <xf numFmtId="0" fontId="23" fillId="0" borderId="93" xfId="0" applyFont="1" applyBorder="1" applyAlignment="1">
      <alignment horizontal="center" vertical="center"/>
    </xf>
    <xf numFmtId="0" fontId="23" fillId="0" borderId="51" xfId="0" applyFont="1" applyBorder="1" applyAlignment="1">
      <alignment horizontal="center" vertical="center" wrapText="1"/>
    </xf>
    <xf numFmtId="0" fontId="0" fillId="5" borderId="63" xfId="0" applyFill="1" applyBorder="1"/>
    <xf numFmtId="0" fontId="0" fillId="0" borderId="51" xfId="0" applyBorder="1"/>
    <xf numFmtId="0" fontId="0" fillId="5" borderId="51" xfId="0" applyFill="1" applyBorder="1"/>
    <xf numFmtId="0" fontId="0" fillId="5" borderId="64" xfId="0" applyFill="1" applyBorder="1"/>
    <xf numFmtId="0" fontId="0" fillId="8" borderId="51" xfId="0" applyFill="1" applyBorder="1"/>
    <xf numFmtId="0" fontId="13" fillId="8" borderId="51" xfId="0" applyFont="1" applyFill="1" applyBorder="1" applyAlignment="1">
      <alignment horizontal="center" vertical="center"/>
    </xf>
    <xf numFmtId="0" fontId="13" fillId="8" borderId="52" xfId="0" applyFont="1" applyFill="1" applyBorder="1" applyAlignment="1">
      <alignment horizontal="center" vertical="center"/>
    </xf>
    <xf numFmtId="0" fontId="13" fillId="5" borderId="20" xfId="0" applyFont="1" applyFill="1" applyBorder="1" applyAlignment="1">
      <alignment vertical="center"/>
    </xf>
    <xf numFmtId="0" fontId="13" fillId="5" borderId="20" xfId="0" applyFont="1" applyFill="1" applyBorder="1" applyAlignment="1">
      <alignment horizontal="center" vertical="center"/>
    </xf>
    <xf numFmtId="0" fontId="13" fillId="5" borderId="64" xfId="0" applyFont="1" applyFill="1" applyBorder="1" applyAlignment="1">
      <alignment horizontal="center" vertical="center"/>
    </xf>
    <xf numFmtId="0" fontId="13" fillId="8" borderId="64" xfId="0" applyFont="1" applyFill="1" applyBorder="1" applyAlignment="1">
      <alignment horizontal="center" vertical="center"/>
    </xf>
    <xf numFmtId="0" fontId="23" fillId="0" borderId="1" xfId="0" applyFont="1" applyBorder="1" applyAlignment="1">
      <alignment horizontal="left" vertical="center"/>
    </xf>
    <xf numFmtId="0" fontId="23" fillId="0" borderId="50" xfId="0" applyFont="1" applyBorder="1" applyAlignment="1">
      <alignment horizontal="center" vertical="center"/>
    </xf>
    <xf numFmtId="0" fontId="23" fillId="0" borderId="43" xfId="0" applyFont="1" applyBorder="1" applyAlignment="1">
      <alignment horizontal="center" vertical="center"/>
    </xf>
    <xf numFmtId="0" fontId="23" fillId="0" borderId="68" xfId="0" applyFont="1" applyBorder="1" applyAlignment="1">
      <alignment horizontal="center" vertical="center" wrapText="1"/>
    </xf>
    <xf numFmtId="0" fontId="23" fillId="0" borderId="94"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horizontal="left" vertical="center"/>
    </xf>
    <xf numFmtId="0" fontId="13" fillId="0" borderId="0" xfId="0" applyFont="1" applyAlignment="1">
      <alignment horizontal="lef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51" xfId="0" applyFont="1" applyBorder="1" applyAlignment="1">
      <alignment horizontal="center" vertical="center"/>
    </xf>
    <xf numFmtId="0" fontId="13" fillId="0" borderId="51"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wrapText="1"/>
    </xf>
    <xf numFmtId="0" fontId="30" fillId="8" borderId="1" xfId="0" applyFont="1" applyFill="1" applyBorder="1" applyAlignment="1">
      <alignment vertical="center"/>
    </xf>
    <xf numFmtId="0" fontId="13" fillId="8" borderId="1" xfId="0" applyFont="1" applyFill="1" applyBorder="1" applyAlignment="1">
      <alignment vertical="center"/>
    </xf>
    <xf numFmtId="0" fontId="30" fillId="0" borderId="66" xfId="0" applyFont="1" applyBorder="1" applyAlignment="1">
      <alignment horizontal="center" vertical="center"/>
    </xf>
    <xf numFmtId="0" fontId="23" fillId="0" borderId="20" xfId="0" applyFont="1" applyBorder="1" applyAlignment="1">
      <alignment vertical="center"/>
    </xf>
    <xf numFmtId="0" fontId="23" fillId="0" borderId="20" xfId="0" applyFont="1" applyBorder="1" applyAlignment="1">
      <alignment horizontal="center" vertical="center"/>
    </xf>
    <xf numFmtId="0" fontId="13" fillId="0" borderId="64" xfId="0" applyFont="1" applyBorder="1" applyAlignment="1">
      <alignment horizontal="center" vertical="center"/>
    </xf>
    <xf numFmtId="0" fontId="30" fillId="8" borderId="62" xfId="0" applyFont="1" applyFill="1" applyBorder="1" applyAlignment="1">
      <alignment vertical="center"/>
    </xf>
    <xf numFmtId="0" fontId="13" fillId="8" borderId="58" xfId="0" applyFont="1" applyFill="1" applyBorder="1" applyAlignment="1">
      <alignment horizontal="center" vertical="center"/>
    </xf>
    <xf numFmtId="41" fontId="8" fillId="0" borderId="10" xfId="1" applyFont="1" applyBorder="1" applyAlignment="1">
      <alignment horizontal="center" vertical="center"/>
    </xf>
    <xf numFmtId="41" fontId="8" fillId="0" borderId="2" xfId="1" applyFont="1" applyBorder="1" applyAlignment="1">
      <alignment horizontal="center" vertical="center"/>
    </xf>
    <xf numFmtId="41" fontId="17" fillId="2" borderId="1" xfId="1" applyFont="1" applyFill="1" applyBorder="1" applyAlignment="1">
      <alignment horizontal="right" vertical="center"/>
    </xf>
    <xf numFmtId="179" fontId="8" fillId="0" borderId="1" xfId="1" applyNumberFormat="1" applyFont="1" applyBorder="1" applyAlignment="1">
      <alignment horizontal="right" vertical="center"/>
    </xf>
    <xf numFmtId="179" fontId="8" fillId="4" borderId="1" xfId="1" applyNumberFormat="1" applyFont="1" applyFill="1" applyBorder="1" applyAlignment="1">
      <alignment horizontal="right" vertical="center"/>
    </xf>
    <xf numFmtId="179" fontId="8" fillId="0" borderId="8" xfId="1" applyNumberFormat="1" applyFont="1" applyBorder="1" applyAlignment="1">
      <alignment horizontal="right" vertical="center"/>
    </xf>
    <xf numFmtId="179" fontId="8" fillId="0" borderId="1" xfId="1" applyNumberFormat="1" applyFont="1" applyBorder="1" applyAlignment="1">
      <alignment vertical="center"/>
    </xf>
    <xf numFmtId="41" fontId="17" fillId="0" borderId="1" xfId="1" applyFont="1" applyBorder="1" applyAlignment="1">
      <alignment horizontal="right" vertical="center"/>
    </xf>
    <xf numFmtId="179" fontId="8" fillId="0" borderId="16" xfId="1" applyNumberFormat="1" applyFont="1" applyBorder="1" applyAlignment="1">
      <alignment horizontal="right" vertical="center"/>
    </xf>
    <xf numFmtId="179" fontId="8" fillId="0" borderId="20" xfId="1" applyNumberFormat="1" applyFont="1" applyBorder="1" applyAlignment="1">
      <alignment vertical="center"/>
    </xf>
    <xf numFmtId="176" fontId="8" fillId="2" borderId="1" xfId="1" applyNumberFormat="1" applyFont="1" applyFill="1" applyBorder="1" applyAlignment="1">
      <alignment vertical="center"/>
    </xf>
    <xf numFmtId="176" fontId="20" fillId="0" borderId="0" xfId="1" applyNumberFormat="1" applyFont="1" applyAlignment="1">
      <alignment horizontal="center" vertical="center"/>
    </xf>
    <xf numFmtId="176" fontId="8" fillId="0" borderId="0" xfId="1" applyNumberFormat="1" applyFont="1" applyAlignment="1">
      <alignment vertical="center"/>
    </xf>
    <xf numFmtId="176" fontId="8" fillId="0" borderId="17" xfId="1" applyNumberFormat="1" applyFont="1" applyBorder="1" applyAlignment="1">
      <alignment vertical="center"/>
    </xf>
    <xf numFmtId="176" fontId="20" fillId="0" borderId="21" xfId="1" applyNumberFormat="1" applyFont="1" applyBorder="1" applyAlignment="1">
      <alignment horizontal="center" vertical="center"/>
    </xf>
    <xf numFmtId="44" fontId="8" fillId="0" borderId="11" xfId="0" applyNumberFormat="1" applyFont="1" applyBorder="1" applyAlignment="1">
      <alignment horizontal="center" vertical="center" wrapText="1"/>
    </xf>
    <xf numFmtId="179" fontId="8" fillId="0" borderId="23" xfId="1" applyNumberFormat="1" applyFont="1" applyBorder="1" applyAlignment="1">
      <alignment vertical="center"/>
    </xf>
    <xf numFmtId="176" fontId="8" fillId="0" borderId="18" xfId="1" applyNumberFormat="1" applyFont="1" applyBorder="1" applyAlignment="1">
      <alignment vertical="center"/>
    </xf>
    <xf numFmtId="176" fontId="8" fillId="0" borderId="22" xfId="1" applyNumberFormat="1" applyFont="1" applyBorder="1" applyAlignment="1">
      <alignment vertical="center"/>
    </xf>
    <xf numFmtId="179" fontId="8" fillId="0" borderId="24" xfId="1" applyNumberFormat="1" applyFont="1" applyBorder="1" applyAlignment="1">
      <alignment vertical="center"/>
    </xf>
    <xf numFmtId="176" fontId="8" fillId="0" borderId="19" xfId="1" applyNumberFormat="1" applyFont="1" applyBorder="1" applyAlignment="1">
      <alignment vertical="center"/>
    </xf>
    <xf numFmtId="44" fontId="8" fillId="0" borderId="13" xfId="0" applyNumberFormat="1" applyFont="1" applyBorder="1" applyAlignment="1">
      <alignment horizontal="center" vertical="center" wrapText="1"/>
    </xf>
    <xf numFmtId="179" fontId="8" fillId="0" borderId="25" xfId="1" applyNumberFormat="1" applyFont="1" applyBorder="1" applyAlignment="1">
      <alignment vertical="center"/>
    </xf>
    <xf numFmtId="178" fontId="8" fillId="0" borderId="0" xfId="2" applyNumberFormat="1" applyFont="1" applyAlignment="1">
      <alignment vertical="center"/>
    </xf>
    <xf numFmtId="179" fontId="8" fillId="0" borderId="15" xfId="1" applyNumberFormat="1" applyFont="1" applyBorder="1" applyAlignment="1">
      <alignment vertical="center"/>
    </xf>
    <xf numFmtId="176" fontId="8" fillId="0" borderId="0" xfId="1" applyNumberFormat="1" applyFont="1" applyAlignment="1">
      <alignment horizontal="center" vertical="center"/>
    </xf>
    <xf numFmtId="177" fontId="8" fillId="0" borderId="14" xfId="1" applyNumberFormat="1" applyFont="1" applyBorder="1" applyAlignment="1">
      <alignment vertical="center"/>
    </xf>
    <xf numFmtId="176" fontId="13" fillId="0" borderId="0" xfId="0" applyNumberFormat="1" applyFont="1"/>
    <xf numFmtId="176" fontId="23" fillId="0" borderId="62" xfId="0" applyNumberFormat="1" applyFont="1" applyBorder="1" applyAlignment="1">
      <alignment horizontal="center" vertical="center" wrapText="1"/>
    </xf>
    <xf numFmtId="41" fontId="23" fillId="4" borderId="26" xfId="0" applyNumberFormat="1" applyFont="1" applyFill="1" applyBorder="1" applyAlignment="1">
      <alignment vertical="center"/>
    </xf>
    <xf numFmtId="41" fontId="23" fillId="0" borderId="26" xfId="0" applyNumberFormat="1" applyFont="1" applyBorder="1" applyAlignment="1">
      <alignment vertical="center"/>
    </xf>
    <xf numFmtId="176" fontId="23" fillId="4" borderId="26" xfId="0" applyNumberFormat="1" applyFont="1" applyFill="1" applyBorder="1" applyAlignment="1">
      <alignment vertical="center"/>
    </xf>
    <xf numFmtId="41" fontId="23" fillId="4" borderId="28" xfId="0" applyNumberFormat="1" applyFont="1" applyFill="1" applyBorder="1" applyAlignment="1">
      <alignment vertical="center"/>
    </xf>
    <xf numFmtId="41" fontId="23" fillId="0" borderId="28" xfId="0" applyNumberFormat="1" applyFont="1" applyBorder="1" applyAlignment="1">
      <alignment vertical="center"/>
    </xf>
    <xf numFmtId="176" fontId="23" fillId="4" borderId="28" xfId="0" applyNumberFormat="1" applyFont="1" applyFill="1" applyBorder="1" applyAlignment="1">
      <alignment vertical="center"/>
    </xf>
    <xf numFmtId="41" fontId="23" fillId="7" borderId="33" xfId="0" applyNumberFormat="1" applyFont="1" applyFill="1" applyBorder="1" applyAlignment="1">
      <alignment vertical="center"/>
    </xf>
    <xf numFmtId="176" fontId="23" fillId="7" borderId="33" xfId="0" applyNumberFormat="1" applyFont="1" applyFill="1" applyBorder="1" applyAlignment="1">
      <alignment vertical="center"/>
    </xf>
    <xf numFmtId="41" fontId="23" fillId="7" borderId="28" xfId="0" applyNumberFormat="1" applyFont="1" applyFill="1" applyBorder="1" applyAlignment="1">
      <alignment vertical="center"/>
    </xf>
    <xf numFmtId="176" fontId="23" fillId="7" borderId="28" xfId="0" applyNumberFormat="1" applyFont="1" applyFill="1" applyBorder="1" applyAlignment="1">
      <alignment vertical="center"/>
    </xf>
    <xf numFmtId="41" fontId="23" fillId="4" borderId="1" xfId="0" applyNumberFormat="1" applyFont="1" applyFill="1" applyBorder="1" applyAlignment="1">
      <alignment vertical="center"/>
    </xf>
    <xf numFmtId="41" fontId="23" fillId="2" borderId="1" xfId="0" applyNumberFormat="1" applyFont="1" applyFill="1" applyBorder="1" applyAlignment="1">
      <alignment vertical="center"/>
    </xf>
    <xf numFmtId="41" fontId="23" fillId="0" borderId="1" xfId="0" applyNumberFormat="1" applyFont="1" applyBorder="1" applyAlignment="1">
      <alignment vertical="center"/>
    </xf>
    <xf numFmtId="176" fontId="23" fillId="4" borderId="1" xfId="0" applyNumberFormat="1" applyFont="1" applyFill="1" applyBorder="1" applyAlignment="1">
      <alignment vertical="center"/>
    </xf>
    <xf numFmtId="41" fontId="23" fillId="7" borderId="20" xfId="0" applyNumberFormat="1" applyFont="1" applyFill="1" applyBorder="1" applyAlignment="1">
      <alignment vertical="center"/>
    </xf>
    <xf numFmtId="176" fontId="23" fillId="7" borderId="20" xfId="0" applyNumberFormat="1" applyFont="1" applyFill="1" applyBorder="1" applyAlignment="1">
      <alignment vertical="center"/>
    </xf>
    <xf numFmtId="41" fontId="23" fillId="8" borderId="1" xfId="0" applyNumberFormat="1" applyFont="1" applyFill="1" applyBorder="1" applyAlignment="1">
      <alignment vertical="center"/>
    </xf>
    <xf numFmtId="41" fontId="23" fillId="2" borderId="26" xfId="0" applyNumberFormat="1" applyFont="1" applyFill="1" applyBorder="1" applyAlignment="1">
      <alignment vertical="center"/>
    </xf>
    <xf numFmtId="41" fontId="23" fillId="0" borderId="90" xfId="0" applyNumberFormat="1" applyFont="1" applyBorder="1" applyAlignment="1">
      <alignment horizontal="centerContinuous" vertical="center"/>
    </xf>
    <xf numFmtId="41" fontId="23" fillId="0" borderId="90" xfId="0" applyNumberFormat="1" applyFont="1" applyBorder="1" applyAlignment="1">
      <alignment horizontal="right" vertical="center"/>
    </xf>
    <xf numFmtId="176" fontId="23" fillId="0" borderId="90" xfId="0" applyNumberFormat="1" applyFont="1" applyBorder="1" applyAlignment="1">
      <alignment horizontal="right" vertical="center"/>
    </xf>
    <xf numFmtId="176" fontId="24" fillId="0" borderId="0" xfId="0" applyNumberFormat="1" applyFont="1" applyAlignment="1">
      <alignment vertical="center"/>
    </xf>
    <xf numFmtId="176" fontId="25" fillId="0" borderId="0" xfId="0" applyNumberFormat="1" applyFont="1" applyAlignment="1">
      <alignment vertical="center" wrapText="1"/>
    </xf>
    <xf numFmtId="176" fontId="23" fillId="0" borderId="0" xfId="0" applyNumberFormat="1" applyFont="1" applyAlignment="1">
      <alignment vertical="center"/>
    </xf>
    <xf numFmtId="176" fontId="23" fillId="0" borderId="0" xfId="0" applyNumberFormat="1" applyFont="1" applyAlignment="1">
      <alignment vertical="center" wrapText="1"/>
    </xf>
    <xf numFmtId="180" fontId="13" fillId="3" borderId="10" xfId="0" applyNumberFormat="1" applyFont="1" applyFill="1" applyBorder="1" applyAlignment="1">
      <alignment vertical="center"/>
    </xf>
    <xf numFmtId="41" fontId="13" fillId="0" borderId="63" xfId="0" applyNumberFormat="1" applyFont="1" applyBorder="1" applyAlignment="1">
      <alignment vertical="center"/>
    </xf>
    <xf numFmtId="180" fontId="13" fillId="3" borderId="1" xfId="0" applyNumberFormat="1" applyFont="1" applyFill="1" applyBorder="1" applyAlignment="1">
      <alignment vertical="center"/>
    </xf>
    <xf numFmtId="41" fontId="13" fillId="0" borderId="51" xfId="0" applyNumberFormat="1" applyFont="1" applyBorder="1" applyAlignment="1">
      <alignment vertical="center"/>
    </xf>
    <xf numFmtId="180" fontId="13" fillId="0" borderId="36" xfId="0" applyNumberFormat="1" applyFont="1" applyBorder="1" applyAlignment="1">
      <alignment vertical="center"/>
    </xf>
    <xf numFmtId="180" fontId="13" fillId="0" borderId="37" xfId="0" applyNumberFormat="1" applyFont="1" applyBorder="1" applyAlignment="1">
      <alignment vertical="center"/>
    </xf>
    <xf numFmtId="182" fontId="13" fillId="0" borderId="0" xfId="0" applyNumberFormat="1" applyFont="1"/>
    <xf numFmtId="41" fontId="23" fillId="2" borderId="27" xfId="0" applyNumberFormat="1" applyFont="1" applyFill="1" applyBorder="1" applyAlignment="1">
      <alignment vertical="center"/>
    </xf>
    <xf numFmtId="182" fontId="23" fillId="0" borderId="1" xfId="0" applyNumberFormat="1" applyFont="1" applyBorder="1" applyAlignment="1">
      <alignment vertical="center"/>
    </xf>
    <xf numFmtId="41" fontId="23" fillId="2" borderId="36" xfId="0" applyNumberFormat="1" applyFont="1" applyFill="1" applyBorder="1" applyAlignment="1">
      <alignment vertical="center"/>
    </xf>
    <xf numFmtId="41" fontId="23" fillId="2" borderId="33" xfId="0" applyNumberFormat="1" applyFont="1" applyFill="1" applyBorder="1" applyAlignment="1">
      <alignment vertical="center"/>
    </xf>
    <xf numFmtId="41" fontId="23" fillId="0" borderId="36" xfId="0" applyNumberFormat="1" applyFont="1" applyBorder="1" applyAlignment="1">
      <alignment vertical="center"/>
    </xf>
    <xf numFmtId="182" fontId="23" fillId="0" borderId="36" xfId="0" applyNumberFormat="1" applyFont="1" applyBorder="1" applyAlignment="1">
      <alignment vertical="center"/>
    </xf>
    <xf numFmtId="41" fontId="23" fillId="2" borderId="28" xfId="0" applyNumberFormat="1" applyFont="1" applyFill="1" applyBorder="1" applyAlignment="1">
      <alignment vertical="center"/>
    </xf>
    <xf numFmtId="41" fontId="23" fillId="0" borderId="20" xfId="0" applyNumberFormat="1" applyFont="1" applyBorder="1" applyAlignment="1">
      <alignment vertical="center"/>
    </xf>
    <xf numFmtId="41" fontId="23" fillId="0" borderId="62" xfId="0" applyNumberFormat="1" applyFont="1" applyBorder="1" applyAlignment="1">
      <alignment vertical="center"/>
    </xf>
    <xf numFmtId="41" fontId="13" fillId="0" borderId="0" xfId="0" applyNumberFormat="1" applyFont="1" applyAlignment="1">
      <alignment vertical="center"/>
    </xf>
    <xf numFmtId="41" fontId="23" fillId="0" borderId="62" xfId="0" applyNumberFormat="1" applyFont="1" applyBorder="1" applyAlignment="1">
      <alignment horizontal="center" vertical="center" wrapText="1"/>
    </xf>
    <xf numFmtId="41" fontId="13" fillId="2" borderId="1" xfId="0" applyNumberFormat="1" applyFont="1" applyFill="1" applyBorder="1" applyAlignment="1">
      <alignment horizontal="center" vertical="center"/>
    </xf>
    <xf numFmtId="41" fontId="23" fillId="7" borderId="1" xfId="0" applyNumberFormat="1" applyFont="1" applyFill="1" applyBorder="1" applyAlignment="1">
      <alignment vertical="center"/>
    </xf>
    <xf numFmtId="41" fontId="13" fillId="0" borderId="0" xfId="0" applyNumberFormat="1" applyFont="1" applyAlignment="1">
      <alignment vertical="center" wrapText="1"/>
    </xf>
    <xf numFmtId="182" fontId="0" fillId="0" borderId="0" xfId="0" applyNumberFormat="1"/>
    <xf numFmtId="182" fontId="8" fillId="0" borderId="46" xfId="0" applyNumberFormat="1" applyFont="1" applyBorder="1" applyAlignment="1">
      <alignment vertical="center"/>
    </xf>
    <xf numFmtId="41" fontId="23" fillId="4" borderId="8" xfId="0" applyNumberFormat="1" applyFont="1" applyFill="1" applyBorder="1" applyAlignment="1">
      <alignment horizontal="right" vertical="center"/>
    </xf>
    <xf numFmtId="184" fontId="23" fillId="4" borderId="8" xfId="0" applyNumberFormat="1" applyFont="1" applyFill="1" applyBorder="1" applyAlignment="1">
      <alignment vertical="center"/>
    </xf>
    <xf numFmtId="177" fontId="23" fillId="4" borderId="8" xfId="0" applyNumberFormat="1" applyFont="1" applyFill="1" applyBorder="1" applyAlignment="1">
      <alignment vertical="center"/>
    </xf>
    <xf numFmtId="41" fontId="23" fillId="0" borderId="8" xfId="0" applyNumberFormat="1" applyFont="1" applyBorder="1" applyAlignment="1">
      <alignment horizontal="right" vertical="center"/>
    </xf>
    <xf numFmtId="182" fontId="23" fillId="0" borderId="8" xfId="0" applyNumberFormat="1" applyFont="1" applyBorder="1" applyAlignment="1">
      <alignment vertical="center"/>
    </xf>
    <xf numFmtId="176" fontId="23" fillId="0" borderId="8" xfId="0" applyNumberFormat="1" applyFont="1" applyBorder="1" applyAlignment="1">
      <alignment vertical="center"/>
    </xf>
    <xf numFmtId="41" fontId="23" fillId="4" borderId="8" xfId="0" applyNumberFormat="1" applyFont="1" applyFill="1" applyBorder="1" applyAlignment="1">
      <alignment vertical="center"/>
    </xf>
    <xf numFmtId="41" fontId="23" fillId="5" borderId="8" xfId="0" applyNumberFormat="1" applyFont="1" applyFill="1" applyBorder="1" applyAlignment="1">
      <alignment vertical="center"/>
    </xf>
    <xf numFmtId="181" fontId="23" fillId="5" borderId="8" xfId="0" applyNumberFormat="1" applyFont="1" applyFill="1" applyBorder="1" applyAlignment="1">
      <alignment vertical="center"/>
    </xf>
    <xf numFmtId="41" fontId="23" fillId="5" borderId="8" xfId="0" applyNumberFormat="1" applyFont="1" applyFill="1" applyBorder="1" applyAlignment="1">
      <alignment horizontal="right" vertical="center"/>
    </xf>
    <xf numFmtId="182" fontId="23" fillId="5" borderId="8" xfId="0" applyNumberFormat="1" applyFont="1" applyFill="1" applyBorder="1" applyAlignment="1">
      <alignment vertical="center"/>
    </xf>
    <xf numFmtId="179" fontId="23" fillId="5" borderId="8" xfId="0" applyNumberFormat="1" applyFont="1" applyFill="1" applyBorder="1" applyAlignment="1">
      <alignment vertical="center"/>
    </xf>
    <xf numFmtId="181" fontId="23" fillId="4" borderId="8" xfId="0" applyNumberFormat="1" applyFont="1" applyFill="1" applyBorder="1" applyAlignment="1">
      <alignment vertical="center"/>
    </xf>
    <xf numFmtId="179" fontId="23" fillId="0" borderId="8" xfId="0" applyNumberFormat="1" applyFont="1" applyBorder="1" applyAlignment="1">
      <alignment vertical="center"/>
    </xf>
    <xf numFmtId="41" fontId="23" fillId="5" borderId="16" xfId="0" applyNumberFormat="1" applyFont="1" applyFill="1" applyBorder="1" applyAlignment="1">
      <alignment vertical="center"/>
    </xf>
    <xf numFmtId="181" fontId="23" fillId="5" borderId="16" xfId="0" applyNumberFormat="1" applyFont="1" applyFill="1" applyBorder="1" applyAlignment="1">
      <alignment vertical="center"/>
    </xf>
    <xf numFmtId="41" fontId="23" fillId="5" borderId="16" xfId="0" applyNumberFormat="1" applyFont="1" applyFill="1" applyBorder="1" applyAlignment="1">
      <alignment horizontal="right" vertical="center"/>
    </xf>
    <xf numFmtId="182" fontId="23" fillId="5" borderId="16" xfId="0" applyNumberFormat="1" applyFont="1" applyFill="1" applyBorder="1" applyAlignment="1">
      <alignment vertical="center"/>
    </xf>
    <xf numFmtId="179" fontId="23" fillId="5" borderId="16" xfId="0" applyNumberFormat="1" applyFont="1" applyFill="1" applyBorder="1" applyAlignment="1">
      <alignment vertical="center"/>
    </xf>
    <xf numFmtId="41" fontId="13" fillId="8" borderId="1" xfId="0" applyNumberFormat="1" applyFont="1" applyFill="1" applyBorder="1" applyAlignment="1">
      <alignment vertical="center"/>
    </xf>
    <xf numFmtId="179" fontId="23" fillId="8" borderId="1" xfId="0" applyNumberFormat="1" applyFont="1" applyFill="1" applyBorder="1" applyAlignment="1">
      <alignment vertical="center"/>
    </xf>
    <xf numFmtId="41" fontId="23" fillId="0" borderId="57" xfId="0" applyNumberFormat="1" applyFont="1" applyBorder="1" applyAlignment="1">
      <alignment vertical="center"/>
    </xf>
    <xf numFmtId="41" fontId="23" fillId="0" borderId="57" xfId="0" applyNumberFormat="1" applyFont="1" applyBorder="1" applyAlignment="1">
      <alignment horizontal="center" vertical="center"/>
    </xf>
    <xf numFmtId="182" fontId="23" fillId="0" borderId="57" xfId="0" applyNumberFormat="1" applyFont="1" applyBorder="1" applyAlignment="1">
      <alignment vertical="center"/>
    </xf>
    <xf numFmtId="41" fontId="13" fillId="0" borderId="0" xfId="0" applyNumberFormat="1" applyFont="1"/>
    <xf numFmtId="41" fontId="23" fillId="0" borderId="1" xfId="0" applyNumberFormat="1" applyFont="1" applyBorder="1" applyAlignment="1">
      <alignment horizontal="right" vertical="center"/>
    </xf>
    <xf numFmtId="43" fontId="13" fillId="0" borderId="0" xfId="0" applyNumberFormat="1" applyFont="1"/>
    <xf numFmtId="41" fontId="23" fillId="0" borderId="20" xfId="0" applyNumberFormat="1" applyFont="1" applyBorder="1" applyAlignment="1">
      <alignment horizontal="right" vertical="center"/>
    </xf>
    <xf numFmtId="182" fontId="23" fillId="0" borderId="20" xfId="0" applyNumberFormat="1" applyFont="1" applyBorder="1" applyAlignment="1">
      <alignment vertical="center"/>
    </xf>
    <xf numFmtId="41" fontId="13" fillId="8" borderId="62" xfId="0" applyNumberFormat="1" applyFont="1" applyFill="1" applyBorder="1" applyAlignment="1">
      <alignment horizontal="center" vertical="center"/>
    </xf>
    <xf numFmtId="41" fontId="23" fillId="8" borderId="62" xfId="0" applyNumberFormat="1" applyFont="1" applyFill="1" applyBorder="1" applyAlignment="1">
      <alignment vertical="center"/>
    </xf>
    <xf numFmtId="41" fontId="23" fillId="0" borderId="10" xfId="0" applyNumberFormat="1" applyFont="1" applyBorder="1" applyAlignment="1">
      <alignment vertical="center"/>
    </xf>
    <xf numFmtId="41" fontId="23" fillId="0" borderId="10" xfId="0" applyNumberFormat="1" applyFont="1" applyBorder="1" applyAlignment="1">
      <alignment horizontal="center" vertical="center"/>
    </xf>
    <xf numFmtId="182" fontId="23" fillId="0" borderId="10" xfId="0" applyNumberFormat="1" applyFont="1" applyBorder="1" applyAlignment="1">
      <alignment vertical="center"/>
    </xf>
    <xf numFmtId="41" fontId="23" fillId="0" borderId="36" xfId="0" applyNumberFormat="1" applyFont="1" applyBorder="1" applyAlignment="1">
      <alignment horizontal="center" vertical="center"/>
    </xf>
    <xf numFmtId="41" fontId="0" fillId="0" borderId="0" xfId="0" applyNumberFormat="1" applyAlignment="1">
      <alignment vertical="center"/>
    </xf>
    <xf numFmtId="182" fontId="0" fillId="0" borderId="0" xfId="0" applyNumberFormat="1" applyAlignment="1">
      <alignment vertical="center"/>
    </xf>
    <xf numFmtId="41" fontId="23" fillId="0" borderId="68" xfId="0" applyNumberFormat="1" applyFont="1" applyBorder="1" applyAlignment="1">
      <alignment horizontal="center" vertical="center"/>
    </xf>
    <xf numFmtId="182" fontId="23" fillId="0" borderId="51" xfId="0" applyNumberFormat="1" applyFont="1" applyBorder="1" applyAlignment="1">
      <alignment vertical="center"/>
    </xf>
    <xf numFmtId="182" fontId="23" fillId="0" borderId="37" xfId="0" applyNumberFormat="1" applyFont="1" applyBorder="1" applyAlignment="1">
      <alignment vertical="center"/>
    </xf>
    <xf numFmtId="41" fontId="23" fillId="0" borderId="39" xfId="0" applyNumberFormat="1" applyFont="1" applyBorder="1" applyAlignment="1">
      <alignment vertical="center"/>
    </xf>
    <xf numFmtId="182" fontId="23" fillId="0" borderId="40" xfId="0" applyNumberFormat="1" applyFont="1" applyBorder="1" applyAlignment="1">
      <alignment vertical="center"/>
    </xf>
    <xf numFmtId="41" fontId="13" fillId="4" borderId="1" xfId="0" applyNumberFormat="1" applyFont="1" applyFill="1" applyBorder="1" applyAlignment="1">
      <alignment vertical="center"/>
    </xf>
    <xf numFmtId="41" fontId="13" fillId="5" borderId="1" xfId="0" applyNumberFormat="1" applyFont="1" applyFill="1" applyBorder="1" applyAlignment="1">
      <alignment vertical="center"/>
    </xf>
    <xf numFmtId="41" fontId="13" fillId="5" borderId="20" xfId="0" applyNumberFormat="1" applyFont="1" applyFill="1" applyBorder="1" applyAlignment="1">
      <alignment vertical="center"/>
    </xf>
    <xf numFmtId="41" fontId="13" fillId="8" borderId="20" xfId="0" applyNumberFormat="1" applyFont="1" applyFill="1" applyBorder="1" applyAlignment="1">
      <alignment vertical="center"/>
    </xf>
    <xf numFmtId="41" fontId="13" fillId="0" borderId="62" xfId="0" applyNumberFormat="1" applyFont="1" applyBorder="1" applyAlignment="1">
      <alignment vertical="center"/>
    </xf>
    <xf numFmtId="183" fontId="13" fillId="0" borderId="77" xfId="0" applyNumberFormat="1" applyFont="1" applyBorder="1" applyAlignment="1">
      <alignment vertical="center"/>
    </xf>
    <xf numFmtId="183" fontId="13" fillId="8" borderId="77" xfId="0" applyNumberFormat="1" applyFont="1" applyFill="1" applyBorder="1" applyAlignment="1">
      <alignment vertical="center"/>
    </xf>
    <xf numFmtId="0" fontId="13" fillId="8" borderId="78" xfId="0" applyFont="1" applyFill="1" applyBorder="1" applyAlignment="1">
      <alignment horizontal="center" vertical="center"/>
    </xf>
    <xf numFmtId="0" fontId="13" fillId="8" borderId="110" xfId="0" applyFont="1" applyFill="1" applyBorder="1" applyAlignment="1">
      <alignment horizontal="center" vertical="center"/>
    </xf>
    <xf numFmtId="183" fontId="13" fillId="0" borderId="111" xfId="0" applyNumberFormat="1" applyFont="1" applyBorder="1" applyAlignment="1">
      <alignment vertical="center"/>
    </xf>
    <xf numFmtId="0" fontId="13" fillId="0" borderId="113" xfId="0" applyFont="1" applyBorder="1" applyAlignment="1">
      <alignment horizontal="center" vertical="center"/>
    </xf>
    <xf numFmtId="0" fontId="8" fillId="0" borderId="7" xfId="2" applyFont="1" applyBorder="1" applyAlignment="1">
      <alignment horizontal="left" vertical="center"/>
    </xf>
    <xf numFmtId="0" fontId="0" fillId="0" borderId="7" xfId="0" applyBorder="1"/>
    <xf numFmtId="0" fontId="17" fillId="0" borderId="0" xfId="0" applyFont="1" applyAlignment="1">
      <alignment horizontal="left" vertical="center"/>
    </xf>
    <xf numFmtId="0" fontId="13" fillId="0" borderId="0" xfId="0" applyFont="1"/>
    <xf numFmtId="0" fontId="16" fillId="0" borderId="82" xfId="2" applyFont="1" applyBorder="1" applyAlignment="1">
      <alignment horizontal="center" vertical="center"/>
    </xf>
    <xf numFmtId="0" fontId="0" fillId="0" borderId="5" xfId="0" applyBorder="1"/>
    <xf numFmtId="0" fontId="0" fillId="0" borderId="6" xfId="0" applyBorder="1"/>
    <xf numFmtId="0" fontId="4" fillId="0" borderId="0" xfId="2" applyFont="1" applyAlignment="1">
      <alignment horizontal="center" vertical="center" wrapText="1"/>
    </xf>
    <xf numFmtId="0" fontId="13" fillId="0" borderId="0" xfId="0" applyFont="1" applyAlignment="1">
      <alignment wrapText="1"/>
    </xf>
    <xf numFmtId="0" fontId="4" fillId="0" borderId="0" xfId="2" applyFont="1" applyAlignment="1">
      <alignment horizontal="center"/>
    </xf>
    <xf numFmtId="0" fontId="16" fillId="0" borderId="0" xfId="2" applyFont="1" applyAlignment="1">
      <alignment horizontal="left" vertical="center"/>
    </xf>
    <xf numFmtId="0" fontId="16" fillId="0" borderId="0" xfId="2" applyFont="1" applyAlignment="1">
      <alignment horizontal="left" vertical="center" wrapText="1"/>
    </xf>
    <xf numFmtId="0" fontId="12" fillId="0" borderId="46" xfId="2" applyFont="1" applyBorder="1" applyAlignment="1">
      <alignment horizontal="center"/>
    </xf>
    <xf numFmtId="0" fontId="0" fillId="0" borderId="46" xfId="0" applyBorder="1"/>
    <xf numFmtId="0" fontId="7" fillId="0" borderId="0" xfId="2" applyFont="1" applyAlignment="1">
      <alignment horizontal="center" vertical="center"/>
    </xf>
    <xf numFmtId="0" fontId="14" fillId="0" borderId="0" xfId="2" applyFont="1" applyAlignment="1">
      <alignment horizontal="right" vertical="center"/>
    </xf>
    <xf numFmtId="0" fontId="14" fillId="0" borderId="0" xfId="2" applyFont="1" applyAlignment="1">
      <alignment horizontal="left" vertical="center"/>
    </xf>
    <xf numFmtId="0" fontId="16" fillId="0" borderId="0" xfId="2" applyFont="1" applyAlignment="1">
      <alignment horizontal="right" vertical="center"/>
    </xf>
    <xf numFmtId="0" fontId="4" fillId="0" borderId="0" xfId="2" applyFont="1" applyAlignment="1">
      <alignment horizontal="center" vertical="center"/>
    </xf>
    <xf numFmtId="0" fontId="15" fillId="0" borderId="0" xfId="0" applyFont="1" applyAlignment="1">
      <alignment horizontal="center"/>
    </xf>
    <xf numFmtId="0" fontId="8" fillId="0" borderId="0" xfId="4" quotePrefix="1" applyFont="1" applyAlignment="1">
      <alignment horizontal="left" vertical="center"/>
    </xf>
    <xf numFmtId="0" fontId="0" fillId="0" borderId="0" xfId="0"/>
    <xf numFmtId="0" fontId="11" fillId="0" borderId="0" xfId="0" applyFont="1" applyAlignment="1">
      <alignment horizontal="center" vertical="center"/>
    </xf>
    <xf numFmtId="0" fontId="8" fillId="0" borderId="1" xfId="0" applyFont="1" applyBorder="1" applyAlignment="1">
      <alignment horizontal="center" vertical="center" wrapText="1"/>
    </xf>
    <xf numFmtId="0" fontId="0" fillId="0" borderId="48" xfId="0" applyBorder="1"/>
    <xf numFmtId="0" fontId="19" fillId="0" borderId="0" xfId="0" applyFont="1" applyAlignment="1">
      <alignment horizontal="left" vertical="center"/>
    </xf>
    <xf numFmtId="41" fontId="8" fillId="0" borderId="0" xfId="1" applyFont="1" applyAlignment="1">
      <alignment horizontal="center" vertical="center"/>
    </xf>
    <xf numFmtId="0" fontId="8" fillId="0" borderId="3" xfId="0" applyFont="1" applyBorder="1" applyAlignment="1">
      <alignment horizontal="left" vertical="center"/>
    </xf>
    <xf numFmtId="0" fontId="0" fillId="0" borderId="3" xfId="0" applyBorder="1"/>
    <xf numFmtId="0" fontId="8" fillId="0" borderId="3" xfId="5" applyFont="1" applyBorder="1" applyAlignment="1">
      <alignment horizontal="left" vertical="center"/>
    </xf>
    <xf numFmtId="41" fontId="8" fillId="0" borderId="1" xfId="1" applyFont="1" applyBorder="1" applyAlignment="1">
      <alignment horizontal="center" vertical="center"/>
    </xf>
    <xf numFmtId="0" fontId="0" fillId="0" borderId="47" xfId="0" applyBorder="1"/>
    <xf numFmtId="0" fontId="8" fillId="0" borderId="0" xfId="2" applyFont="1" applyAlignment="1">
      <alignment horizontal="left" vertical="center"/>
    </xf>
    <xf numFmtId="0" fontId="8" fillId="0" borderId="97" xfId="0" applyFont="1" applyBorder="1" applyAlignment="1">
      <alignment horizontal="center" vertical="center" wrapText="1"/>
    </xf>
    <xf numFmtId="0" fontId="0" fillId="0" borderId="9" xfId="0" applyBorder="1"/>
    <xf numFmtId="0" fontId="13" fillId="0" borderId="0" xfId="0" applyFont="1" applyAlignment="1">
      <alignment horizontal="left" vertical="center"/>
    </xf>
    <xf numFmtId="0" fontId="24" fillId="0" borderId="0" xfId="0" applyFont="1" applyAlignment="1">
      <alignment horizontal="left" vertical="center" wrapText="1"/>
    </xf>
    <xf numFmtId="176" fontId="13" fillId="0" borderId="0" xfId="0" applyNumberFormat="1" applyFont="1"/>
    <xf numFmtId="0" fontId="13" fillId="0" borderId="0" xfId="0" applyFont="1" applyAlignment="1">
      <alignment horizontal="center"/>
    </xf>
    <xf numFmtId="41" fontId="23" fillId="0" borderId="98" xfId="0" applyNumberFormat="1" applyFont="1" applyBorder="1" applyAlignment="1">
      <alignment horizontal="center" vertical="center"/>
    </xf>
    <xf numFmtId="0" fontId="0" fillId="0" borderId="80" xfId="0" applyBorder="1"/>
    <xf numFmtId="0" fontId="0" fillId="0" borderId="81" xfId="0" applyBorder="1"/>
    <xf numFmtId="41" fontId="23" fillId="0" borderId="42" xfId="0" applyNumberFormat="1" applyFont="1" applyBorder="1" applyAlignment="1">
      <alignment horizontal="center" vertical="center"/>
    </xf>
    <xf numFmtId="0" fontId="0" fillId="0" borderId="53" xfId="0" applyBorder="1"/>
    <xf numFmtId="0" fontId="0" fillId="0" borderId="100" xfId="0" applyBorder="1"/>
    <xf numFmtId="0" fontId="22" fillId="0" borderId="98" xfId="0" applyFont="1" applyBorder="1" applyAlignment="1">
      <alignment horizontal="center" vertical="center"/>
    </xf>
    <xf numFmtId="41" fontId="23" fillId="0" borderId="99" xfId="0" applyNumberFormat="1" applyFont="1" applyBorder="1" applyAlignment="1">
      <alignment horizontal="center" vertical="center"/>
    </xf>
    <xf numFmtId="0" fontId="0" fillId="0" borderId="86" xfId="0" applyBorder="1"/>
    <xf numFmtId="0" fontId="0" fillId="0" borderId="88" xfId="0" applyBorder="1"/>
    <xf numFmtId="0" fontId="30" fillId="8" borderId="50" xfId="0" applyFont="1" applyFill="1" applyBorder="1" applyAlignment="1">
      <alignment horizontal="center" vertical="center"/>
    </xf>
    <xf numFmtId="0" fontId="23" fillId="0" borderId="0" xfId="5"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7" fillId="0" borderId="0" xfId="0" applyFont="1" applyAlignment="1">
      <alignment horizontal="center" vertical="center"/>
    </xf>
    <xf numFmtId="182" fontId="13" fillId="0" borderId="0" xfId="0" applyNumberFormat="1" applyFont="1"/>
    <xf numFmtId="0" fontId="23" fillId="0" borderId="0" xfId="0" applyFont="1" applyAlignment="1">
      <alignment horizontal="left" vertical="center"/>
    </xf>
    <xf numFmtId="0" fontId="23" fillId="0" borderId="69" xfId="0" applyFont="1" applyBorder="1" applyAlignment="1">
      <alignment horizontal="center" vertical="center"/>
    </xf>
    <xf numFmtId="0" fontId="0" fillId="0" borderId="44" xfId="0" applyBorder="1"/>
    <xf numFmtId="0" fontId="23" fillId="0" borderId="101" xfId="0" applyFont="1" applyBorder="1" applyAlignment="1">
      <alignment horizontal="center" vertical="center"/>
    </xf>
    <xf numFmtId="0" fontId="0" fillId="0" borderId="45" xfId="0" applyBorder="1"/>
    <xf numFmtId="0" fontId="24" fillId="0" borderId="0" xfId="0" applyFont="1" applyAlignment="1">
      <alignment horizontal="left" vertical="center"/>
    </xf>
    <xf numFmtId="0" fontId="8" fillId="0" borderId="0" xfId="5" applyFont="1" applyAlignment="1">
      <alignment horizontal="left" vertical="center"/>
    </xf>
    <xf numFmtId="182" fontId="23" fillId="0" borderId="58" xfId="0" applyNumberFormat="1"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vertical="center"/>
    </xf>
    <xf numFmtId="41" fontId="13" fillId="0" borderId="0" xfId="0" applyNumberFormat="1" applyFont="1" applyAlignment="1">
      <alignment vertical="center"/>
    </xf>
    <xf numFmtId="0" fontId="23" fillId="0" borderId="1" xfId="0" applyFont="1" applyBorder="1" applyAlignment="1">
      <alignment horizontal="center" vertical="center"/>
    </xf>
    <xf numFmtId="0" fontId="23" fillId="0" borderId="51" xfId="0" applyFont="1" applyBorder="1" applyAlignment="1">
      <alignment horizontal="center" vertical="center"/>
    </xf>
    <xf numFmtId="0" fontId="0" fillId="0" borderId="52" xfId="0" applyBorder="1"/>
    <xf numFmtId="0" fontId="17" fillId="0" borderId="0" xfId="0" applyFont="1" applyAlignment="1">
      <alignment vertical="center"/>
    </xf>
    <xf numFmtId="0" fontId="22" fillId="0" borderId="61" xfId="0" quotePrefix="1" applyFont="1" applyBorder="1" applyAlignment="1">
      <alignment horizontal="center" vertical="center"/>
    </xf>
    <xf numFmtId="0" fontId="0" fillId="0" borderId="72" xfId="0" applyBorder="1"/>
    <xf numFmtId="0" fontId="23" fillId="0" borderId="10" xfId="0" applyFont="1" applyBorder="1" applyAlignment="1">
      <alignment horizontal="center" vertical="center"/>
    </xf>
    <xf numFmtId="0" fontId="0" fillId="0" borderId="102" xfId="0" applyBorder="1"/>
    <xf numFmtId="0" fontId="0" fillId="0" borderId="0" xfId="0" applyAlignment="1">
      <alignment horizontal="center"/>
    </xf>
    <xf numFmtId="182" fontId="0" fillId="0" borderId="0" xfId="0" applyNumberFormat="1"/>
    <xf numFmtId="0" fontId="8" fillId="0" borderId="46" xfId="5" applyFont="1" applyBorder="1" applyAlignment="1">
      <alignment horizontal="left" vertical="center"/>
    </xf>
    <xf numFmtId="0" fontId="22" fillId="0" borderId="61" xfId="0" applyFont="1" applyBorder="1" applyAlignment="1">
      <alignment horizontal="center" vertical="center"/>
    </xf>
    <xf numFmtId="0" fontId="30" fillId="8" borderId="35" xfId="0" applyFont="1" applyFill="1" applyBorder="1" applyAlignment="1">
      <alignment horizontal="center" vertical="center"/>
    </xf>
    <xf numFmtId="0" fontId="0" fillId="0" borderId="55" xfId="0" applyBorder="1"/>
    <xf numFmtId="0" fontId="0" fillId="0" borderId="56" xfId="0" applyBorder="1"/>
    <xf numFmtId="0" fontId="23" fillId="0" borderId="63" xfId="0" applyFont="1" applyBorder="1" applyAlignment="1">
      <alignment horizontal="center" vertical="center"/>
    </xf>
    <xf numFmtId="0" fontId="0" fillId="0" borderId="84" xfId="0" applyBorder="1"/>
    <xf numFmtId="41" fontId="13" fillId="0" borderId="0" xfId="0" applyNumberFormat="1" applyFont="1"/>
    <xf numFmtId="0" fontId="22" fillId="0" borderId="83" xfId="0" applyFont="1" applyBorder="1" applyAlignment="1">
      <alignment horizontal="center" vertical="center"/>
    </xf>
    <xf numFmtId="0" fontId="23" fillId="0" borderId="42" xfId="0" applyFont="1" applyBorder="1" applyAlignment="1">
      <alignment horizontal="center" vertical="center"/>
    </xf>
    <xf numFmtId="0" fontId="22" fillId="0" borderId="35" xfId="0" applyFont="1" applyBorder="1" applyAlignment="1">
      <alignment horizontal="center" vertical="center"/>
    </xf>
    <xf numFmtId="0" fontId="30" fillId="8" borderId="4" xfId="0" applyFont="1" applyFill="1" applyBorder="1" applyAlignment="1">
      <alignment horizontal="center" vertical="center"/>
    </xf>
    <xf numFmtId="0" fontId="23" fillId="0" borderId="43" xfId="0" applyFont="1" applyBorder="1" applyAlignment="1">
      <alignment horizontal="center" vertical="center"/>
    </xf>
    <xf numFmtId="0" fontId="0" fillId="0" borderId="2" xfId="0" applyBorder="1"/>
    <xf numFmtId="0" fontId="0" fillId="0" borderId="0" xfId="0" applyAlignment="1">
      <alignment vertical="center"/>
    </xf>
    <xf numFmtId="0" fontId="0" fillId="0" borderId="0" xfId="0" applyAlignment="1">
      <alignment horizontal="center" vertical="center"/>
    </xf>
    <xf numFmtId="41" fontId="0" fillId="0" borderId="0" xfId="0" applyNumberFormat="1" applyAlignment="1">
      <alignment vertical="center"/>
    </xf>
    <xf numFmtId="182" fontId="0" fillId="0" borderId="0" xfId="0" applyNumberFormat="1" applyAlignment="1">
      <alignment vertical="center"/>
    </xf>
    <xf numFmtId="0" fontId="22" fillId="0" borderId="38" xfId="0" applyFont="1" applyBorder="1" applyAlignment="1">
      <alignment horizontal="center" vertical="center"/>
    </xf>
    <xf numFmtId="0" fontId="0" fillId="0" borderId="103" xfId="0" applyBorder="1"/>
    <xf numFmtId="0" fontId="21" fillId="0" borderId="0" xfId="0" applyFont="1" applyAlignment="1">
      <alignment horizontal="center" vertical="center"/>
    </xf>
    <xf numFmtId="0" fontId="13" fillId="0" borderId="7" xfId="0" applyFont="1" applyBorder="1" applyAlignment="1">
      <alignment horizontal="left" vertical="center"/>
    </xf>
    <xf numFmtId="0" fontId="13" fillId="0" borderId="51" xfId="0" applyFont="1" applyBorder="1" applyAlignment="1">
      <alignment horizontal="center" vertical="center"/>
    </xf>
    <xf numFmtId="0" fontId="17" fillId="0" borderId="46" xfId="5" applyFont="1" applyBorder="1" applyAlignment="1">
      <alignment horizontal="left" vertical="center"/>
    </xf>
    <xf numFmtId="0" fontId="13" fillId="0" borderId="43" xfId="0" applyFont="1" applyBorder="1" applyAlignment="1">
      <alignment horizontal="center" vertical="center"/>
    </xf>
    <xf numFmtId="0" fontId="0" fillId="0" borderId="54" xfId="0" applyBorder="1"/>
    <xf numFmtId="0" fontId="13" fillId="0" borderId="1" xfId="0" applyFont="1" applyBorder="1" applyAlignment="1">
      <alignment horizontal="center" vertical="center"/>
    </xf>
    <xf numFmtId="0" fontId="30" fillId="8" borderId="66" xfId="0" applyFont="1" applyFill="1" applyBorder="1" applyAlignment="1">
      <alignment horizontal="center" vertical="center"/>
    </xf>
    <xf numFmtId="0" fontId="0" fillId="0" borderId="95" xfId="0" applyBorder="1"/>
    <xf numFmtId="0" fontId="0" fillId="0" borderId="96" xfId="0" applyBorder="1"/>
    <xf numFmtId="0" fontId="30" fillId="8" borderId="59" xfId="0" applyFont="1" applyFill="1" applyBorder="1" applyAlignment="1">
      <alignment horizontal="center" vertical="center"/>
    </xf>
    <xf numFmtId="41" fontId="13" fillId="0" borderId="62" xfId="0" applyNumberFormat="1" applyFont="1" applyBorder="1" applyAlignment="1">
      <alignment horizontal="center" vertical="center"/>
    </xf>
    <xf numFmtId="0" fontId="33" fillId="0" borderId="4" xfId="0" quotePrefix="1" applyFont="1" applyBorder="1" applyAlignment="1">
      <alignment horizontal="center" vertical="center"/>
    </xf>
    <xf numFmtId="0" fontId="33" fillId="0" borderId="5" xfId="0" quotePrefix="1" applyFont="1" applyBorder="1" applyAlignment="1">
      <alignment horizontal="center" vertical="center"/>
    </xf>
    <xf numFmtId="0" fontId="33" fillId="0" borderId="72" xfId="0" quotePrefix="1"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29" fillId="0" borderId="0" xfId="0" applyFont="1" applyBorder="1" applyAlignment="1">
      <alignment horizontal="left" vertical="center" wrapText="1"/>
    </xf>
    <xf numFmtId="0" fontId="0" fillId="0" borderId="0" xfId="0" applyBorder="1"/>
    <xf numFmtId="0" fontId="12" fillId="0" borderId="79" xfId="0" applyFont="1" applyBorder="1" applyAlignment="1">
      <alignment horizontal="left" vertical="center"/>
    </xf>
    <xf numFmtId="0" fontId="0" fillId="0" borderId="79" xfId="0" applyBorder="1"/>
    <xf numFmtId="0" fontId="13" fillId="8" borderId="104" xfId="0" applyFont="1" applyFill="1" applyBorder="1" applyAlignment="1">
      <alignment horizontal="center" vertical="center"/>
    </xf>
    <xf numFmtId="0" fontId="13" fillId="8" borderId="105" xfId="0" applyFont="1" applyFill="1" applyBorder="1" applyAlignment="1">
      <alignment horizontal="center" vertical="center"/>
    </xf>
    <xf numFmtId="0" fontId="13" fillId="8" borderId="106" xfId="0" applyFont="1" applyFill="1" applyBorder="1" applyAlignment="1">
      <alignment horizontal="center" vertical="center"/>
    </xf>
    <xf numFmtId="0" fontId="13" fillId="8" borderId="107" xfId="0" applyFont="1" applyFill="1" applyBorder="1" applyAlignment="1">
      <alignment horizontal="center" vertical="center"/>
    </xf>
    <xf numFmtId="0" fontId="13" fillId="8" borderId="108" xfId="0" applyFont="1" applyFill="1" applyBorder="1" applyAlignment="1">
      <alignment horizontal="center" vertical="center"/>
    </xf>
    <xf numFmtId="0" fontId="13" fillId="8" borderId="109" xfId="0" applyFont="1" applyFill="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12" xfId="0" applyFont="1" applyBorder="1" applyAlignment="1">
      <alignment horizontal="center" vertical="center"/>
    </xf>
  </cellXfs>
  <cellStyles count="13">
    <cellStyle name="一般" xfId="0" builtinId="0"/>
    <cellStyle name="一般 2" xfId="7" xr:uid="{00000000-0005-0000-0000-000007000000}"/>
    <cellStyle name="一般_Sheet1" xfId="5" xr:uid="{00000000-0005-0000-0000-000005000000}"/>
    <cellStyle name="一般_Sheet2" xfId="4" xr:uid="{00000000-0005-0000-0000-000004000000}"/>
    <cellStyle name="一般_工作報告90.9.19-經費運用情形" xfId="3" xr:uid="{00000000-0005-0000-0000-000003000000}"/>
    <cellStyle name="一般_期中報告-會計報告" xfId="2" xr:uid="{00000000-0005-0000-0000-000002000000}"/>
    <cellStyle name="千分位 2" xfId="8" xr:uid="{00000000-0005-0000-0000-000008000000}"/>
    <cellStyle name="千分位[0]" xfId="1" builtinId="6"/>
    <cellStyle name="千分位[0] 2" xfId="9" xr:uid="{00000000-0005-0000-0000-000009000000}"/>
    <cellStyle name="中等 2" xfId="10" xr:uid="{00000000-0005-0000-0000-00000A000000}"/>
    <cellStyle name="百分比" xfId="6" builtinId="5"/>
    <cellStyle name="百分比 2" xfId="11" xr:uid="{00000000-0005-0000-0000-00000B000000}"/>
    <cellStyle name="貨幣[0]_Sheet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workbookViewId="0">
      <selection activeCell="R14" sqref="R14"/>
    </sheetView>
  </sheetViews>
  <sheetFormatPr defaultRowHeight="15.75" x14ac:dyDescent="0.25"/>
  <cols>
    <col min="1" max="1" width="6" style="24" customWidth="1"/>
    <col min="2" max="2" width="9.140625" style="24" customWidth="1"/>
    <col min="3" max="16384" width="9.140625" style="24"/>
  </cols>
  <sheetData>
    <row r="1" spans="1:15" ht="45" customHeight="1" x14ac:dyDescent="0.25">
      <c r="A1" s="5"/>
      <c r="B1" s="345" t="s">
        <v>0</v>
      </c>
      <c r="C1" s="334"/>
      <c r="D1" s="334"/>
      <c r="E1" s="334"/>
      <c r="F1" s="334"/>
      <c r="G1" s="334"/>
      <c r="H1" s="334"/>
      <c r="I1" s="334"/>
      <c r="J1" s="334"/>
      <c r="K1" s="334"/>
      <c r="L1" s="334"/>
      <c r="M1" s="334"/>
      <c r="N1" s="334"/>
      <c r="O1" s="334"/>
    </row>
    <row r="2" spans="1:15" ht="30" customHeight="1" x14ac:dyDescent="0.3">
      <c r="A2" s="7"/>
      <c r="B2" s="349" t="s">
        <v>1</v>
      </c>
      <c r="C2" s="334"/>
      <c r="D2" s="334"/>
      <c r="E2" s="334"/>
      <c r="F2" s="334"/>
      <c r="G2" s="334"/>
      <c r="H2" s="334"/>
      <c r="I2" s="334"/>
      <c r="J2" s="334"/>
      <c r="K2" s="334"/>
      <c r="L2" s="334"/>
      <c r="M2" s="334"/>
      <c r="N2" s="334"/>
      <c r="O2" s="334"/>
    </row>
    <row r="3" spans="1:15" s="9" customFormat="1" ht="20.100000000000001" customHeight="1" x14ac:dyDescent="0.3">
      <c r="A3" s="8"/>
      <c r="B3" s="338"/>
      <c r="C3" s="339"/>
      <c r="D3" s="339"/>
      <c r="E3" s="339"/>
      <c r="F3" s="339"/>
      <c r="G3" s="339"/>
      <c r="H3" s="339"/>
      <c r="I3" s="339"/>
      <c r="J3" s="339"/>
      <c r="K3" s="339"/>
      <c r="L3" s="339"/>
      <c r="M3" s="339"/>
      <c r="N3" s="339"/>
      <c r="O3" s="339"/>
    </row>
    <row r="4" spans="1:15" ht="43.5" customHeight="1" x14ac:dyDescent="0.25">
      <c r="A4" s="3"/>
      <c r="B4" s="348" t="s">
        <v>2</v>
      </c>
      <c r="C4" s="334"/>
      <c r="D4" s="334"/>
      <c r="E4" s="334"/>
      <c r="F4" s="334"/>
      <c r="G4" s="334"/>
      <c r="H4" s="334"/>
      <c r="I4" s="342"/>
      <c r="J4" s="334"/>
      <c r="K4" s="334"/>
      <c r="L4" s="334"/>
      <c r="M4" s="334"/>
      <c r="N4" s="334"/>
      <c r="O4" s="334"/>
    </row>
    <row r="5" spans="1:15" ht="21.95" customHeight="1" x14ac:dyDescent="0.3">
      <c r="A5" s="3"/>
      <c r="B5" s="340"/>
      <c r="C5" s="334"/>
      <c r="D5" s="334"/>
      <c r="E5" s="334"/>
      <c r="F5" s="334"/>
      <c r="G5" s="334"/>
      <c r="H5" s="334"/>
      <c r="I5" s="334"/>
      <c r="J5" s="334"/>
      <c r="K5" s="334"/>
      <c r="L5" s="334"/>
      <c r="M5" s="334"/>
      <c r="N5" s="334"/>
      <c r="O5" s="334"/>
    </row>
    <row r="6" spans="1:15" ht="21.95" customHeight="1" x14ac:dyDescent="0.25">
      <c r="A6" s="3"/>
      <c r="B6" s="348" t="s">
        <v>3</v>
      </c>
      <c r="C6" s="334"/>
      <c r="D6" s="334"/>
      <c r="E6" s="334"/>
      <c r="F6" s="334"/>
      <c r="G6" s="334"/>
      <c r="H6" s="334"/>
      <c r="I6" s="341"/>
      <c r="J6" s="334"/>
      <c r="K6" s="334"/>
      <c r="L6" s="334"/>
      <c r="M6" s="334"/>
      <c r="N6" s="334"/>
      <c r="O6" s="334"/>
    </row>
    <row r="7" spans="1:15" ht="32.1" customHeight="1" x14ac:dyDescent="0.25">
      <c r="A7" s="3"/>
      <c r="B7" s="350"/>
      <c r="C7" s="334"/>
      <c r="D7" s="334"/>
      <c r="E7" s="334"/>
      <c r="F7" s="334"/>
      <c r="G7" s="334"/>
      <c r="H7" s="334"/>
      <c r="I7" s="334"/>
      <c r="J7" s="334"/>
      <c r="K7" s="334"/>
      <c r="L7" s="334"/>
      <c r="M7" s="334"/>
      <c r="N7" s="334"/>
      <c r="O7" s="334"/>
    </row>
    <row r="8" spans="1:15" ht="21.95" customHeight="1" x14ac:dyDescent="0.25">
      <c r="A8" s="3"/>
      <c r="B8" s="346" t="s">
        <v>4</v>
      </c>
      <c r="C8" s="334"/>
      <c r="D8" s="334"/>
      <c r="E8" s="334"/>
      <c r="F8" s="334"/>
      <c r="G8" s="334"/>
      <c r="H8" s="334"/>
      <c r="I8" s="347" t="s">
        <v>5</v>
      </c>
      <c r="J8" s="334"/>
      <c r="K8" s="334"/>
      <c r="L8" s="334"/>
      <c r="M8" s="334"/>
      <c r="N8" s="334"/>
      <c r="O8" s="334"/>
    </row>
    <row r="9" spans="1:15" ht="32.1" customHeight="1" thickBot="1" x14ac:dyDescent="0.3">
      <c r="A9" s="3"/>
      <c r="B9" s="343"/>
      <c r="C9" s="344"/>
      <c r="D9" s="344"/>
      <c r="E9" s="344"/>
      <c r="F9" s="344"/>
      <c r="G9" s="344"/>
      <c r="H9" s="344"/>
      <c r="I9" s="344"/>
      <c r="J9" s="344"/>
      <c r="K9" s="344"/>
      <c r="L9" s="344"/>
      <c r="M9" s="344"/>
      <c r="N9" s="344"/>
      <c r="O9" s="344"/>
    </row>
    <row r="10" spans="1:15" ht="21.95" customHeight="1" thickBot="1" x14ac:dyDescent="0.3">
      <c r="A10" s="3"/>
      <c r="B10" s="335" t="s">
        <v>6</v>
      </c>
      <c r="C10" s="336"/>
      <c r="D10" s="336"/>
      <c r="E10" s="336"/>
      <c r="F10" s="336"/>
      <c r="G10" s="336"/>
      <c r="H10" s="336"/>
      <c r="I10" s="336"/>
      <c r="J10" s="336"/>
      <c r="K10" s="336"/>
      <c r="L10" s="336"/>
      <c r="M10" s="336"/>
      <c r="N10" s="336"/>
      <c r="O10" s="337"/>
    </row>
    <row r="11" spans="1:15" ht="35.1" customHeight="1" x14ac:dyDescent="0.25">
      <c r="A11" s="3"/>
      <c r="B11" s="331" t="s">
        <v>7</v>
      </c>
      <c r="C11" s="332"/>
      <c r="D11" s="332"/>
      <c r="E11" s="332"/>
      <c r="F11" s="332"/>
      <c r="G11" s="332"/>
      <c r="H11" s="332"/>
      <c r="I11" s="332"/>
      <c r="J11" s="332"/>
      <c r="K11" s="332"/>
      <c r="L11" s="332"/>
      <c r="M11" s="332"/>
      <c r="N11" s="332"/>
      <c r="O11" s="332"/>
    </row>
    <row r="12" spans="1:15" ht="18" customHeight="1" x14ac:dyDescent="0.3">
      <c r="A12" s="4"/>
      <c r="B12" s="10"/>
      <c r="C12" s="10"/>
      <c r="D12" s="6"/>
      <c r="E12" s="6"/>
      <c r="F12" s="6"/>
      <c r="G12" s="6"/>
      <c r="H12" s="4"/>
      <c r="I12" s="6"/>
      <c r="J12" s="333" t="s">
        <v>8</v>
      </c>
      <c r="K12" s="334"/>
      <c r="L12" s="334"/>
      <c r="M12" s="334"/>
      <c r="N12" s="334"/>
      <c r="O12" s="334"/>
    </row>
    <row r="13" spans="1:15" ht="21" customHeight="1" x14ac:dyDescent="0.3">
      <c r="A13" s="3"/>
      <c r="B13" s="2"/>
      <c r="C13" s="2"/>
      <c r="D13" s="2"/>
      <c r="E13" s="2"/>
      <c r="F13" s="2"/>
      <c r="G13" s="2"/>
      <c r="H13" s="2"/>
      <c r="I13" s="2"/>
      <c r="J13" s="4"/>
      <c r="K13" s="3"/>
    </row>
  </sheetData>
  <mergeCells count="15">
    <mergeCell ref="B1:O1"/>
    <mergeCell ref="B8:H8"/>
    <mergeCell ref="I8:O8"/>
    <mergeCell ref="B4:H4"/>
    <mergeCell ref="B2:O2"/>
    <mergeCell ref="B7:O7"/>
    <mergeCell ref="B6:H6"/>
    <mergeCell ref="B11:O11"/>
    <mergeCell ref="J12:O12"/>
    <mergeCell ref="B10:O10"/>
    <mergeCell ref="B3:O3"/>
    <mergeCell ref="B5:O5"/>
    <mergeCell ref="I6:O6"/>
    <mergeCell ref="I4:O4"/>
    <mergeCell ref="B9:O9"/>
  </mergeCells>
  <phoneticPr fontId="1" type="noConversion"/>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94"/>
  <sheetViews>
    <sheetView workbookViewId="0">
      <pane ySplit="3" topLeftCell="A82" activePane="bottomLeft" state="frozen"/>
      <selection pane="bottomLeft" activeCell="AI87" sqref="AI87"/>
    </sheetView>
  </sheetViews>
  <sheetFormatPr defaultRowHeight="15.75" x14ac:dyDescent="0.25"/>
  <cols>
    <col min="1" max="1" width="17.28515625" style="48" customWidth="1"/>
    <col min="2" max="2" width="21.85546875" style="49" customWidth="1"/>
    <col min="3" max="33" width="4.7109375" style="48" customWidth="1"/>
    <col min="34" max="34" width="9.140625" style="313" customWidth="1"/>
    <col min="35" max="35" width="9.140625" style="314" customWidth="1"/>
    <col min="36" max="36" width="9.140625" style="49" customWidth="1"/>
    <col min="37" max="16384" width="9.140625" style="49"/>
  </cols>
  <sheetData>
    <row r="1" spans="1:35" ht="21.95" customHeight="1" x14ac:dyDescent="0.25">
      <c r="A1" s="353" t="s">
        <v>170</v>
      </c>
      <c r="B1" s="422"/>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4"/>
      <c r="AI1" s="425"/>
    </row>
    <row r="2" spans="1:35" ht="21.95" customHeight="1" thickBot="1" x14ac:dyDescent="0.3">
      <c r="A2" s="381" t="str">
        <f>"公司名稱："&amp;會計報告封面!I6</f>
        <v>公司名稱：</v>
      </c>
      <c r="B2" s="422"/>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4"/>
      <c r="AI2" s="425"/>
    </row>
    <row r="3" spans="1:35" ht="32.25" customHeight="1" thickBot="1" x14ac:dyDescent="0.3">
      <c r="A3" s="95" t="s">
        <v>132</v>
      </c>
      <c r="B3" s="96" t="s">
        <v>133</v>
      </c>
      <c r="C3" s="96">
        <v>1</v>
      </c>
      <c r="D3" s="96">
        <v>2</v>
      </c>
      <c r="E3" s="96">
        <v>3</v>
      </c>
      <c r="F3" s="96">
        <v>4</v>
      </c>
      <c r="G3" s="96">
        <v>5</v>
      </c>
      <c r="H3" s="96">
        <v>6</v>
      </c>
      <c r="I3" s="96">
        <v>7</v>
      </c>
      <c r="J3" s="96">
        <v>8</v>
      </c>
      <c r="K3" s="96">
        <v>9</v>
      </c>
      <c r="L3" s="96">
        <v>10</v>
      </c>
      <c r="M3" s="96">
        <v>11</v>
      </c>
      <c r="N3" s="96">
        <v>12</v>
      </c>
      <c r="O3" s="96">
        <v>13</v>
      </c>
      <c r="P3" s="96">
        <v>14</v>
      </c>
      <c r="Q3" s="96">
        <v>15</v>
      </c>
      <c r="R3" s="96">
        <v>16</v>
      </c>
      <c r="S3" s="96">
        <v>17</v>
      </c>
      <c r="T3" s="96">
        <v>18</v>
      </c>
      <c r="U3" s="96">
        <v>19</v>
      </c>
      <c r="V3" s="96">
        <v>20</v>
      </c>
      <c r="W3" s="96">
        <v>21</v>
      </c>
      <c r="X3" s="96">
        <v>22</v>
      </c>
      <c r="Y3" s="96">
        <v>23</v>
      </c>
      <c r="Z3" s="96">
        <v>24</v>
      </c>
      <c r="AA3" s="96">
        <v>25</v>
      </c>
      <c r="AB3" s="96">
        <v>26</v>
      </c>
      <c r="AC3" s="96">
        <v>27</v>
      </c>
      <c r="AD3" s="96">
        <v>28</v>
      </c>
      <c r="AE3" s="96">
        <v>29</v>
      </c>
      <c r="AF3" s="96">
        <v>30</v>
      </c>
      <c r="AG3" s="96">
        <v>31</v>
      </c>
      <c r="AH3" s="315" t="s">
        <v>77</v>
      </c>
      <c r="AI3" s="120" t="s">
        <v>82</v>
      </c>
    </row>
    <row r="4" spans="1:35" ht="20.100000000000001" customHeight="1" x14ac:dyDescent="0.25">
      <c r="A4" s="76" t="s">
        <v>76</v>
      </c>
      <c r="B4" s="420"/>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88"/>
    </row>
    <row r="5" spans="1:35" ht="20.100000000000001" customHeight="1" x14ac:dyDescent="0.25">
      <c r="A5" s="180" t="s">
        <v>171</v>
      </c>
      <c r="B5" s="421"/>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414"/>
    </row>
    <row r="6" spans="1:35" ht="20.100000000000001" customHeight="1" x14ac:dyDescent="0.25">
      <c r="A6" s="124" t="s">
        <v>143</v>
      </c>
      <c r="B6" s="53" t="s">
        <v>144</v>
      </c>
      <c r="C6" s="99"/>
      <c r="D6" s="99">
        <v>8</v>
      </c>
      <c r="E6" s="99">
        <v>8</v>
      </c>
      <c r="F6" s="99">
        <v>8</v>
      </c>
      <c r="G6" s="99">
        <v>8</v>
      </c>
      <c r="H6" s="99">
        <v>8</v>
      </c>
      <c r="I6" s="99"/>
      <c r="J6" s="99"/>
      <c r="K6" s="99">
        <v>8</v>
      </c>
      <c r="L6" s="99">
        <v>8</v>
      </c>
      <c r="M6" s="99">
        <v>8</v>
      </c>
      <c r="N6" s="99">
        <v>8</v>
      </c>
      <c r="O6" s="99">
        <v>8</v>
      </c>
      <c r="P6" s="99"/>
      <c r="Q6" s="99"/>
      <c r="R6" s="99">
        <v>8</v>
      </c>
      <c r="S6" s="99"/>
      <c r="T6" s="99">
        <v>8</v>
      </c>
      <c r="U6" s="99">
        <v>8</v>
      </c>
      <c r="V6" s="99">
        <v>8</v>
      </c>
      <c r="W6" s="99"/>
      <c r="X6" s="99"/>
      <c r="Y6" s="99">
        <v>8</v>
      </c>
      <c r="Z6" s="99">
        <v>8</v>
      </c>
      <c r="AA6" s="99">
        <v>8</v>
      </c>
      <c r="AB6" s="99">
        <v>8</v>
      </c>
      <c r="AC6" s="99">
        <v>8</v>
      </c>
      <c r="AD6" s="99"/>
      <c r="AE6" s="99">
        <v>8</v>
      </c>
      <c r="AF6" s="99">
        <v>8</v>
      </c>
      <c r="AG6" s="99"/>
      <c r="AH6" s="242">
        <f>SUM(C6:AG6)</f>
        <v>168</v>
      </c>
      <c r="AI6" s="316">
        <f>ROUND(AH6/168, 2)</f>
        <v>1</v>
      </c>
    </row>
    <row r="7" spans="1:35" ht="20.100000000000001" customHeight="1" x14ac:dyDescent="0.25">
      <c r="A7" s="124" t="s">
        <v>147</v>
      </c>
      <c r="B7" s="53" t="s">
        <v>148</v>
      </c>
      <c r="C7" s="99"/>
      <c r="D7" s="99"/>
      <c r="E7" s="99">
        <v>4</v>
      </c>
      <c r="F7" s="99">
        <v>4</v>
      </c>
      <c r="G7" s="99">
        <v>4</v>
      </c>
      <c r="H7" s="99">
        <v>4</v>
      </c>
      <c r="I7" s="99"/>
      <c r="J7" s="99"/>
      <c r="K7" s="99"/>
      <c r="L7" s="99"/>
      <c r="M7" s="99"/>
      <c r="N7" s="99">
        <v>4</v>
      </c>
      <c r="O7" s="99">
        <v>4</v>
      </c>
      <c r="P7" s="99"/>
      <c r="Q7" s="99"/>
      <c r="R7" s="99">
        <v>8</v>
      </c>
      <c r="S7" s="99"/>
      <c r="T7" s="99">
        <v>8</v>
      </c>
      <c r="U7" s="99">
        <v>4</v>
      </c>
      <c r="V7" s="99">
        <v>8</v>
      </c>
      <c r="W7" s="99"/>
      <c r="X7" s="99"/>
      <c r="Y7" s="99">
        <v>8</v>
      </c>
      <c r="Z7" s="99">
        <v>8</v>
      </c>
      <c r="AA7" s="99">
        <v>8</v>
      </c>
      <c r="AB7" s="99">
        <v>4</v>
      </c>
      <c r="AC7" s="99">
        <v>4</v>
      </c>
      <c r="AD7" s="99"/>
      <c r="AE7" s="99">
        <v>4</v>
      </c>
      <c r="AF7" s="99">
        <v>4</v>
      </c>
      <c r="AG7" s="99"/>
      <c r="AH7" s="242">
        <f>SUM(C7:AG7)</f>
        <v>92</v>
      </c>
      <c r="AI7" s="316">
        <f>ROUND(AH7/168, 2)</f>
        <v>0.55000000000000004</v>
      </c>
    </row>
    <row r="8" spans="1:35" ht="20.100000000000001" customHeight="1" x14ac:dyDescent="0.25">
      <c r="A8" s="180" t="s">
        <v>172</v>
      </c>
      <c r="B8" s="399"/>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400"/>
    </row>
    <row r="9" spans="1:35" ht="20.100000000000001" customHeight="1" x14ac:dyDescent="0.25">
      <c r="A9" s="180" t="s">
        <v>162</v>
      </c>
      <c r="B9" s="179" t="s">
        <v>163</v>
      </c>
      <c r="C9" s="99"/>
      <c r="D9" s="99">
        <v>8</v>
      </c>
      <c r="E9" s="99">
        <v>8</v>
      </c>
      <c r="F9" s="99">
        <v>8</v>
      </c>
      <c r="G9" s="99">
        <v>8</v>
      </c>
      <c r="H9" s="99">
        <v>8</v>
      </c>
      <c r="I9" s="99"/>
      <c r="J9" s="99"/>
      <c r="K9" s="99">
        <v>8</v>
      </c>
      <c r="L9" s="99">
        <v>4</v>
      </c>
      <c r="M9" s="99">
        <v>4</v>
      </c>
      <c r="N9" s="99">
        <v>8</v>
      </c>
      <c r="O9" s="99">
        <v>8</v>
      </c>
      <c r="P9" s="99"/>
      <c r="Q9" s="99"/>
      <c r="R9" s="99">
        <v>4</v>
      </c>
      <c r="S9" s="99"/>
      <c r="T9" s="99">
        <v>8</v>
      </c>
      <c r="U9" s="99">
        <v>4</v>
      </c>
      <c r="V9" s="99">
        <v>8</v>
      </c>
      <c r="W9" s="99"/>
      <c r="X9" s="99"/>
      <c r="Y9" s="99">
        <v>4</v>
      </c>
      <c r="Z9" s="99"/>
      <c r="AA9" s="99">
        <v>4</v>
      </c>
      <c r="AB9" s="99">
        <v>4</v>
      </c>
      <c r="AC9" s="99">
        <v>4</v>
      </c>
      <c r="AD9" s="99"/>
      <c r="AE9" s="99">
        <v>8</v>
      </c>
      <c r="AF9" s="99">
        <v>4</v>
      </c>
      <c r="AG9" s="99"/>
      <c r="AH9" s="242">
        <f>SUM(C9:AG9)</f>
        <v>124</v>
      </c>
      <c r="AI9" s="316">
        <f>ROUND(AH9/168, 2)</f>
        <v>0.74</v>
      </c>
    </row>
    <row r="10" spans="1:35" ht="20.100000000000001" customHeight="1" thickBot="1" x14ac:dyDescent="0.3">
      <c r="A10" s="122"/>
      <c r="B10" s="125"/>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242">
        <f>SUM(C10:AG10)</f>
        <v>0</v>
      </c>
      <c r="AI10" s="316">
        <f>ROUND(AH10/168, 2)</f>
        <v>0</v>
      </c>
    </row>
    <row r="11" spans="1:35" ht="20.100000000000001" customHeight="1" x14ac:dyDescent="0.25">
      <c r="A11" s="76" t="s">
        <v>59</v>
      </c>
      <c r="B11" s="420"/>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88"/>
    </row>
    <row r="12" spans="1:35" ht="20.100000000000001" customHeight="1" x14ac:dyDescent="0.25">
      <c r="A12" s="180" t="s">
        <v>171</v>
      </c>
      <c r="B12" s="421"/>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414"/>
    </row>
    <row r="13" spans="1:35" ht="20.100000000000001" customHeight="1" x14ac:dyDescent="0.25">
      <c r="A13" s="180"/>
      <c r="B13" s="17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242">
        <f>SUM(C13:AG13)</f>
        <v>0</v>
      </c>
      <c r="AI13" s="316">
        <f>ROUND(AH13/160, 2)</f>
        <v>0</v>
      </c>
    </row>
    <row r="14" spans="1:35" ht="20.100000000000001" customHeight="1" x14ac:dyDescent="0.25">
      <c r="A14" s="180"/>
      <c r="B14" s="179"/>
      <c r="C14" s="50"/>
      <c r="D14" s="50"/>
      <c r="E14" s="50"/>
      <c r="F14" s="50"/>
      <c r="G14" s="50"/>
      <c r="H14" s="50"/>
      <c r="I14" s="50"/>
      <c r="J14" s="50"/>
      <c r="K14" s="50"/>
      <c r="L14" s="50"/>
      <c r="M14" s="50"/>
      <c r="N14" s="50"/>
      <c r="O14" s="50"/>
      <c r="P14" s="50"/>
      <c r="Q14" s="50"/>
      <c r="R14" s="52"/>
      <c r="S14" s="99"/>
      <c r="T14" s="99"/>
      <c r="U14" s="99"/>
      <c r="V14" s="99"/>
      <c r="W14" s="99"/>
      <c r="X14" s="50"/>
      <c r="Y14" s="50"/>
      <c r="Z14" s="50"/>
      <c r="AA14" s="50"/>
      <c r="AB14" s="50"/>
      <c r="AC14" s="50"/>
      <c r="AD14" s="50"/>
      <c r="AE14" s="50"/>
      <c r="AF14" s="50"/>
      <c r="AG14" s="50"/>
      <c r="AH14" s="242">
        <f>SUM(C14:AG14)</f>
        <v>0</v>
      </c>
      <c r="AI14" s="316">
        <f>ROUND(AH14/160, 2)</f>
        <v>0</v>
      </c>
    </row>
    <row r="15" spans="1:35" ht="20.100000000000001" customHeight="1" x14ac:dyDescent="0.25">
      <c r="A15" s="180" t="s">
        <v>172</v>
      </c>
      <c r="B15" s="399"/>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400"/>
    </row>
    <row r="16" spans="1:35" ht="20.100000000000001" customHeight="1" x14ac:dyDescent="0.25">
      <c r="A16" s="180"/>
      <c r="B16" s="17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242">
        <f>SUM(C16:AG16)</f>
        <v>0</v>
      </c>
      <c r="AI16" s="316">
        <f>ROUND(AH16/160, 2)</f>
        <v>0</v>
      </c>
    </row>
    <row r="17" spans="1:35" ht="20.100000000000001" customHeight="1" thickBot="1" x14ac:dyDescent="0.3">
      <c r="A17" s="122"/>
      <c r="B17" s="125"/>
      <c r="C17" s="123"/>
      <c r="D17" s="123"/>
      <c r="E17" s="123"/>
      <c r="F17" s="123"/>
      <c r="G17" s="123"/>
      <c r="H17" s="123"/>
      <c r="I17" s="123"/>
      <c r="J17" s="123"/>
      <c r="K17" s="123"/>
      <c r="L17" s="123"/>
      <c r="M17" s="123"/>
      <c r="N17" s="123"/>
      <c r="O17" s="123"/>
      <c r="P17" s="123"/>
      <c r="Q17" s="71"/>
      <c r="R17" s="71"/>
      <c r="S17" s="71"/>
      <c r="T17" s="71"/>
      <c r="U17" s="71"/>
      <c r="V17" s="71"/>
      <c r="W17" s="71"/>
      <c r="X17" s="123"/>
      <c r="Y17" s="123"/>
      <c r="Z17" s="123"/>
      <c r="AA17" s="123"/>
      <c r="AB17" s="123"/>
      <c r="AC17" s="123"/>
      <c r="AD17" s="123"/>
      <c r="AE17" s="123"/>
      <c r="AF17" s="123"/>
      <c r="AG17" s="123"/>
      <c r="AH17" s="266">
        <f>SUM(C17:AG17)</f>
        <v>0</v>
      </c>
      <c r="AI17" s="317">
        <f>ROUND(AH17/160, 2)</f>
        <v>0</v>
      </c>
    </row>
    <row r="18" spans="1:35" ht="20.100000000000001" customHeight="1" x14ac:dyDescent="0.25">
      <c r="A18" s="76" t="s">
        <v>60</v>
      </c>
      <c r="B18" s="420"/>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88"/>
    </row>
    <row r="19" spans="1:35" ht="20.100000000000001" customHeight="1" x14ac:dyDescent="0.25">
      <c r="A19" s="180" t="s">
        <v>171</v>
      </c>
      <c r="B19" s="421"/>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414"/>
    </row>
    <row r="20" spans="1:35" ht="20.100000000000001" customHeight="1" x14ac:dyDescent="0.25">
      <c r="A20" s="180"/>
      <c r="B20" s="17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242">
        <f>SUM(C20:AG20)</f>
        <v>0</v>
      </c>
      <c r="AI20" s="316">
        <f>ROUND(AH20/160, 2)</f>
        <v>0</v>
      </c>
    </row>
    <row r="21" spans="1:35" ht="20.100000000000001" customHeight="1" x14ac:dyDescent="0.25">
      <c r="A21" s="180"/>
      <c r="B21" s="179"/>
      <c r="C21" s="50"/>
      <c r="D21" s="50"/>
      <c r="E21" s="50"/>
      <c r="F21" s="50"/>
      <c r="G21" s="50"/>
      <c r="H21" s="50"/>
      <c r="I21" s="50"/>
      <c r="J21" s="50"/>
      <c r="K21" s="50"/>
      <c r="L21" s="50"/>
      <c r="M21" s="50"/>
      <c r="N21" s="99"/>
      <c r="O21" s="99"/>
      <c r="P21" s="99"/>
      <c r="Q21" s="99"/>
      <c r="R21" s="50"/>
      <c r="S21" s="50"/>
      <c r="T21" s="50"/>
      <c r="U21" s="50"/>
      <c r="V21" s="50"/>
      <c r="W21" s="50"/>
      <c r="X21" s="50"/>
      <c r="Y21" s="50"/>
      <c r="Z21" s="50"/>
      <c r="AA21" s="50"/>
      <c r="AB21" s="50"/>
      <c r="AC21" s="50"/>
      <c r="AD21" s="50"/>
      <c r="AE21" s="50"/>
      <c r="AF21" s="50"/>
      <c r="AG21" s="50"/>
      <c r="AH21" s="242">
        <f>SUM(C21:AG21)</f>
        <v>0</v>
      </c>
      <c r="AI21" s="316">
        <f>ROUND(AH21/160, 2)</f>
        <v>0</v>
      </c>
    </row>
    <row r="22" spans="1:35" ht="20.100000000000001" customHeight="1" x14ac:dyDescent="0.25">
      <c r="A22" s="180" t="s">
        <v>172</v>
      </c>
      <c r="B22" s="399"/>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400"/>
    </row>
    <row r="23" spans="1:35" ht="20.100000000000001" customHeight="1" x14ac:dyDescent="0.25">
      <c r="A23" s="180"/>
      <c r="B23" s="17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242">
        <f>SUM(C23:AG23)</f>
        <v>0</v>
      </c>
      <c r="AI23" s="316">
        <f>ROUND(AH23/160, 2)</f>
        <v>0</v>
      </c>
    </row>
    <row r="24" spans="1:35" ht="20.100000000000001" customHeight="1" thickBot="1" x14ac:dyDescent="0.3">
      <c r="A24" s="122"/>
      <c r="B24" s="126"/>
      <c r="C24" s="123"/>
      <c r="D24" s="123"/>
      <c r="E24" s="123"/>
      <c r="F24" s="123"/>
      <c r="G24" s="123"/>
      <c r="H24" s="123"/>
      <c r="I24" s="123"/>
      <c r="J24" s="123"/>
      <c r="K24" s="123"/>
      <c r="L24" s="123"/>
      <c r="M24" s="123"/>
      <c r="N24" s="123"/>
      <c r="O24" s="123"/>
      <c r="P24" s="123"/>
      <c r="Q24" s="71"/>
      <c r="R24" s="71"/>
      <c r="S24" s="71"/>
      <c r="T24" s="71"/>
      <c r="U24" s="123"/>
      <c r="V24" s="123"/>
      <c r="W24" s="123"/>
      <c r="X24" s="123"/>
      <c r="Y24" s="123"/>
      <c r="Z24" s="123"/>
      <c r="AA24" s="123"/>
      <c r="AB24" s="123"/>
      <c r="AC24" s="123"/>
      <c r="AD24" s="123"/>
      <c r="AE24" s="123"/>
      <c r="AF24" s="123"/>
      <c r="AG24" s="123"/>
      <c r="AH24" s="266">
        <f>SUM(C24:AG24)</f>
        <v>0</v>
      </c>
      <c r="AI24" s="317">
        <f>ROUND(AH24/160, 2)</f>
        <v>0</v>
      </c>
    </row>
    <row r="25" spans="1:35" ht="20.100000000000001" customHeight="1" x14ac:dyDescent="0.25">
      <c r="A25" s="76" t="s">
        <v>61</v>
      </c>
      <c r="B25" s="420"/>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88"/>
    </row>
    <row r="26" spans="1:35" ht="20.100000000000001" customHeight="1" x14ac:dyDescent="0.25">
      <c r="A26" s="180" t="s">
        <v>171</v>
      </c>
      <c r="B26" s="421"/>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414"/>
    </row>
    <row r="27" spans="1:35" ht="20.100000000000001" customHeight="1" x14ac:dyDescent="0.25">
      <c r="A27" s="180"/>
      <c r="B27" s="17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242">
        <f>SUM(C27:AG27)</f>
        <v>0</v>
      </c>
      <c r="AI27" s="316">
        <f>ROUND(AH27/176, 2)</f>
        <v>0</v>
      </c>
    </row>
    <row r="28" spans="1:35" ht="20.100000000000001" customHeight="1" x14ac:dyDescent="0.25">
      <c r="A28" s="180"/>
      <c r="B28" s="179"/>
      <c r="C28" s="50"/>
      <c r="D28" s="50"/>
      <c r="E28" s="50"/>
      <c r="F28" s="50"/>
      <c r="G28" s="50"/>
      <c r="H28" s="50"/>
      <c r="I28" s="50"/>
      <c r="J28" s="50"/>
      <c r="K28" s="50"/>
      <c r="L28" s="50"/>
      <c r="M28" s="50"/>
      <c r="N28" s="50"/>
      <c r="O28" s="50"/>
      <c r="P28" s="50"/>
      <c r="Q28" s="99"/>
      <c r="R28" s="99"/>
      <c r="S28" s="99"/>
      <c r="T28" s="99"/>
      <c r="U28" s="99"/>
      <c r="V28" s="99"/>
      <c r="W28" s="50"/>
      <c r="X28" s="50"/>
      <c r="Y28" s="50"/>
      <c r="Z28" s="50"/>
      <c r="AA28" s="50"/>
      <c r="AB28" s="50"/>
      <c r="AC28" s="50"/>
      <c r="AD28" s="50"/>
      <c r="AE28" s="50"/>
      <c r="AF28" s="50"/>
      <c r="AG28" s="50"/>
      <c r="AH28" s="242">
        <f>SUM(C28:AG28)</f>
        <v>0</v>
      </c>
      <c r="AI28" s="316">
        <f>ROUND(AH28/176, 2)</f>
        <v>0</v>
      </c>
    </row>
    <row r="29" spans="1:35" ht="20.100000000000001" customHeight="1" x14ac:dyDescent="0.25">
      <c r="A29" s="180" t="s">
        <v>172</v>
      </c>
      <c r="B29" s="399"/>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400"/>
    </row>
    <row r="30" spans="1:35" ht="20.100000000000001" customHeight="1" x14ac:dyDescent="0.25">
      <c r="A30" s="180"/>
      <c r="B30" s="17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242">
        <f>SUM(C30:AG30)</f>
        <v>0</v>
      </c>
      <c r="AI30" s="316">
        <f>ROUND(AH30/176, 2)</f>
        <v>0</v>
      </c>
    </row>
    <row r="31" spans="1:35" ht="20.100000000000001" customHeight="1" thickBot="1" x14ac:dyDescent="0.3">
      <c r="A31" s="122"/>
      <c r="B31" s="126"/>
      <c r="C31" s="123"/>
      <c r="D31" s="123"/>
      <c r="E31" s="123"/>
      <c r="F31" s="123"/>
      <c r="G31" s="123"/>
      <c r="H31" s="123"/>
      <c r="I31" s="123"/>
      <c r="J31" s="123"/>
      <c r="K31" s="123"/>
      <c r="L31" s="123"/>
      <c r="M31" s="123"/>
      <c r="N31" s="123"/>
      <c r="O31" s="71"/>
      <c r="P31" s="71"/>
      <c r="Q31" s="71"/>
      <c r="R31" s="71"/>
      <c r="S31" s="71"/>
      <c r="T31" s="71"/>
      <c r="U31" s="71"/>
      <c r="V31" s="123"/>
      <c r="W31" s="123"/>
      <c r="X31" s="123"/>
      <c r="Y31" s="123"/>
      <c r="Z31" s="123"/>
      <c r="AA31" s="123"/>
      <c r="AB31" s="123"/>
      <c r="AC31" s="123"/>
      <c r="AD31" s="123"/>
      <c r="AE31" s="123"/>
      <c r="AF31" s="123"/>
      <c r="AG31" s="123"/>
      <c r="AH31" s="266">
        <f>SUM(C31:AG31)</f>
        <v>0</v>
      </c>
      <c r="AI31" s="317">
        <f>ROUND(AH31/176, 2)</f>
        <v>0</v>
      </c>
    </row>
    <row r="32" spans="1:35" ht="20.100000000000001" customHeight="1" x14ac:dyDescent="0.25">
      <c r="A32" s="76" t="s">
        <v>62</v>
      </c>
      <c r="B32" s="420"/>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88"/>
    </row>
    <row r="33" spans="1:35" ht="20.100000000000001" customHeight="1" x14ac:dyDescent="0.25">
      <c r="A33" s="180" t="s">
        <v>171</v>
      </c>
      <c r="B33" s="421"/>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414"/>
    </row>
    <row r="34" spans="1:35" ht="20.100000000000001" customHeight="1" x14ac:dyDescent="0.25">
      <c r="A34" s="180"/>
      <c r="B34" s="17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242">
        <f>SUM(C34:AG34)</f>
        <v>0</v>
      </c>
      <c r="AI34" s="316">
        <f>ROUND(AH34/168, 2)</f>
        <v>0</v>
      </c>
    </row>
    <row r="35" spans="1:35" ht="20.100000000000001" customHeight="1" x14ac:dyDescent="0.25">
      <c r="A35" s="180"/>
      <c r="B35" s="179"/>
      <c r="C35" s="50"/>
      <c r="D35" s="50"/>
      <c r="E35" s="50"/>
      <c r="F35" s="50"/>
      <c r="G35" s="50"/>
      <c r="H35" s="50"/>
      <c r="I35" s="50"/>
      <c r="J35" s="50"/>
      <c r="K35" s="50"/>
      <c r="L35" s="50"/>
      <c r="M35" s="50"/>
      <c r="N35" s="99"/>
      <c r="O35" s="99"/>
      <c r="P35" s="99"/>
      <c r="Q35" s="99"/>
      <c r="R35" s="50"/>
      <c r="S35" s="50"/>
      <c r="T35" s="50"/>
      <c r="U35" s="50"/>
      <c r="V35" s="50"/>
      <c r="W35" s="50"/>
      <c r="X35" s="50"/>
      <c r="Y35" s="50"/>
      <c r="Z35" s="50"/>
      <c r="AA35" s="50"/>
      <c r="AB35" s="50"/>
      <c r="AC35" s="50"/>
      <c r="AD35" s="50"/>
      <c r="AE35" s="50"/>
      <c r="AF35" s="50"/>
      <c r="AG35" s="50"/>
      <c r="AH35" s="242">
        <f>SUM(C35:AG35)</f>
        <v>0</v>
      </c>
      <c r="AI35" s="316">
        <f>ROUND(AH35/168, 2)</f>
        <v>0</v>
      </c>
    </row>
    <row r="36" spans="1:35" ht="20.100000000000001" customHeight="1" x14ac:dyDescent="0.25">
      <c r="A36" s="180" t="s">
        <v>172</v>
      </c>
      <c r="B36" s="399"/>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400"/>
    </row>
    <row r="37" spans="1:35" ht="20.100000000000001" customHeight="1" x14ac:dyDescent="0.25">
      <c r="A37" s="180"/>
      <c r="B37" s="17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242">
        <f>SUM(C37:AG37)</f>
        <v>0</v>
      </c>
      <c r="AI37" s="316">
        <f>ROUND(AH37/168, 2)</f>
        <v>0</v>
      </c>
    </row>
    <row r="38" spans="1:35" ht="20.100000000000001" customHeight="1" thickBot="1" x14ac:dyDescent="0.3">
      <c r="A38" s="122"/>
      <c r="B38" s="126"/>
      <c r="C38" s="123"/>
      <c r="D38" s="123"/>
      <c r="E38" s="123"/>
      <c r="F38" s="123"/>
      <c r="G38" s="123"/>
      <c r="H38" s="123"/>
      <c r="I38" s="123"/>
      <c r="J38" s="123"/>
      <c r="K38" s="123"/>
      <c r="L38" s="123"/>
      <c r="M38" s="123"/>
      <c r="N38" s="123"/>
      <c r="O38" s="123"/>
      <c r="P38" s="123"/>
      <c r="Q38" s="71"/>
      <c r="R38" s="71"/>
      <c r="S38" s="71"/>
      <c r="T38" s="71"/>
      <c r="U38" s="123"/>
      <c r="V38" s="123"/>
      <c r="W38" s="123"/>
      <c r="X38" s="123"/>
      <c r="Y38" s="123"/>
      <c r="Z38" s="123"/>
      <c r="AA38" s="123"/>
      <c r="AB38" s="123"/>
      <c r="AC38" s="123"/>
      <c r="AD38" s="123"/>
      <c r="AE38" s="123"/>
      <c r="AF38" s="123"/>
      <c r="AG38" s="123"/>
      <c r="AH38" s="266">
        <f>SUM(C38:AG38)</f>
        <v>0</v>
      </c>
      <c r="AI38" s="317">
        <f>ROUND(AH38/168, 2)</f>
        <v>0</v>
      </c>
    </row>
    <row r="39" spans="1:35" ht="20.100000000000001" customHeight="1" x14ac:dyDescent="0.25">
      <c r="A39" s="76" t="s">
        <v>64</v>
      </c>
      <c r="B39" s="420"/>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88"/>
    </row>
    <row r="40" spans="1:35" ht="20.100000000000001" customHeight="1" x14ac:dyDescent="0.25">
      <c r="A40" s="180" t="s">
        <v>171</v>
      </c>
      <c r="B40" s="421"/>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414"/>
    </row>
    <row r="41" spans="1:35" ht="20.100000000000001" customHeight="1" x14ac:dyDescent="0.25">
      <c r="A41" s="180"/>
      <c r="B41" s="17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242">
        <f>SUM(C41:AG41)</f>
        <v>0</v>
      </c>
      <c r="AI41" s="316">
        <f>ROUND(AH41/112, 2)</f>
        <v>0</v>
      </c>
    </row>
    <row r="42" spans="1:35" ht="20.100000000000001" customHeight="1" x14ac:dyDescent="0.25">
      <c r="A42" s="180"/>
      <c r="B42" s="179"/>
      <c r="C42" s="50"/>
      <c r="D42" s="50"/>
      <c r="E42" s="50"/>
      <c r="F42" s="50"/>
      <c r="G42" s="50"/>
      <c r="H42" s="50"/>
      <c r="I42" s="50"/>
      <c r="J42" s="50"/>
      <c r="K42" s="50"/>
      <c r="L42" s="50"/>
      <c r="M42" s="50"/>
      <c r="N42" s="99"/>
      <c r="O42" s="99"/>
      <c r="P42" s="99"/>
      <c r="Q42" s="99"/>
      <c r="R42" s="50"/>
      <c r="S42" s="50"/>
      <c r="T42" s="50"/>
      <c r="U42" s="50"/>
      <c r="V42" s="50"/>
      <c r="W42" s="50"/>
      <c r="X42" s="50"/>
      <c r="Y42" s="50"/>
      <c r="Z42" s="50"/>
      <c r="AA42" s="50"/>
      <c r="AB42" s="50"/>
      <c r="AC42" s="50"/>
      <c r="AD42" s="50"/>
      <c r="AE42" s="50"/>
      <c r="AF42" s="50"/>
      <c r="AG42" s="50"/>
      <c r="AH42" s="242">
        <f>SUM(C42:AG42)</f>
        <v>0</v>
      </c>
      <c r="AI42" s="316">
        <f>ROUND(AH42/112, 2)</f>
        <v>0</v>
      </c>
    </row>
    <row r="43" spans="1:35" ht="20.100000000000001" customHeight="1" x14ac:dyDescent="0.25">
      <c r="A43" s="180" t="s">
        <v>172</v>
      </c>
      <c r="B43" s="399"/>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400"/>
    </row>
    <row r="44" spans="1:35" ht="20.100000000000001" customHeight="1" x14ac:dyDescent="0.25">
      <c r="A44" s="180"/>
      <c r="B44" s="17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242">
        <f>SUM(C44:AG44)</f>
        <v>0</v>
      </c>
      <c r="AI44" s="316">
        <f>ROUND(AH44/112, 2)</f>
        <v>0</v>
      </c>
    </row>
    <row r="45" spans="1:35" ht="20.100000000000001" customHeight="1" thickBot="1" x14ac:dyDescent="0.3">
      <c r="A45" s="122"/>
      <c r="B45" s="126"/>
      <c r="C45" s="123"/>
      <c r="D45" s="123"/>
      <c r="E45" s="123"/>
      <c r="F45" s="123"/>
      <c r="G45" s="123"/>
      <c r="H45" s="123"/>
      <c r="I45" s="123"/>
      <c r="J45" s="123"/>
      <c r="K45" s="123"/>
      <c r="L45" s="123"/>
      <c r="M45" s="123"/>
      <c r="N45" s="123"/>
      <c r="O45" s="123"/>
      <c r="P45" s="123"/>
      <c r="Q45" s="71"/>
      <c r="R45" s="71"/>
      <c r="S45" s="71"/>
      <c r="T45" s="71"/>
      <c r="U45" s="123"/>
      <c r="V45" s="123"/>
      <c r="W45" s="123"/>
      <c r="X45" s="123"/>
      <c r="Y45" s="123"/>
      <c r="Z45" s="123"/>
      <c r="AA45" s="123"/>
      <c r="AB45" s="123"/>
      <c r="AC45" s="123"/>
      <c r="AD45" s="123"/>
      <c r="AE45" s="123"/>
      <c r="AF45" s="123"/>
      <c r="AG45" s="123"/>
      <c r="AH45" s="266">
        <f>SUM(C45:AG45)</f>
        <v>0</v>
      </c>
      <c r="AI45" s="317">
        <f>ROUND(AH45/112, 2)</f>
        <v>0</v>
      </c>
    </row>
    <row r="46" spans="1:35" ht="20.100000000000001" customHeight="1" x14ac:dyDescent="0.25">
      <c r="A46" s="76" t="s">
        <v>65</v>
      </c>
      <c r="B46" s="420"/>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88"/>
    </row>
    <row r="47" spans="1:35" ht="20.100000000000001" customHeight="1" x14ac:dyDescent="0.25">
      <c r="A47" s="180" t="s">
        <v>171</v>
      </c>
      <c r="B47" s="421"/>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414"/>
    </row>
    <row r="48" spans="1:35" ht="20.100000000000001" customHeight="1" x14ac:dyDescent="0.25">
      <c r="A48" s="180"/>
      <c r="B48" s="17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242">
        <f>SUM(C48:AG48)</f>
        <v>0</v>
      </c>
      <c r="AI48" s="316">
        <f>ROUND(AH48/176, 2)</f>
        <v>0</v>
      </c>
    </row>
    <row r="49" spans="1:35" ht="20.100000000000001" customHeight="1" x14ac:dyDescent="0.25">
      <c r="A49" s="180"/>
      <c r="B49" s="179"/>
      <c r="C49" s="50"/>
      <c r="D49" s="50"/>
      <c r="E49" s="50"/>
      <c r="F49" s="50"/>
      <c r="G49" s="50"/>
      <c r="H49" s="50"/>
      <c r="I49" s="50"/>
      <c r="J49" s="50"/>
      <c r="K49" s="50"/>
      <c r="L49" s="50"/>
      <c r="M49" s="50"/>
      <c r="N49" s="99"/>
      <c r="O49" s="99"/>
      <c r="P49" s="99"/>
      <c r="Q49" s="99"/>
      <c r="R49" s="50"/>
      <c r="S49" s="50"/>
      <c r="T49" s="50"/>
      <c r="U49" s="50"/>
      <c r="V49" s="50"/>
      <c r="W49" s="50"/>
      <c r="X49" s="50"/>
      <c r="Y49" s="50"/>
      <c r="Z49" s="50"/>
      <c r="AA49" s="50"/>
      <c r="AB49" s="50"/>
      <c r="AC49" s="50"/>
      <c r="AD49" s="50"/>
      <c r="AE49" s="50"/>
      <c r="AF49" s="50"/>
      <c r="AG49" s="50"/>
      <c r="AH49" s="242">
        <f>SUM(C49:AG49)</f>
        <v>0</v>
      </c>
      <c r="AI49" s="316">
        <f>ROUND(AH49/176, 2)</f>
        <v>0</v>
      </c>
    </row>
    <row r="50" spans="1:35" ht="20.100000000000001" customHeight="1" x14ac:dyDescent="0.25">
      <c r="A50" s="180" t="s">
        <v>172</v>
      </c>
      <c r="B50" s="399"/>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400"/>
    </row>
    <row r="51" spans="1:35" ht="20.100000000000001" customHeight="1" x14ac:dyDescent="0.25">
      <c r="A51" s="180"/>
      <c r="B51" s="17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242">
        <f>SUM(C51:AG51)</f>
        <v>0</v>
      </c>
      <c r="AI51" s="316">
        <f>ROUND(AH51/176, 2)</f>
        <v>0</v>
      </c>
    </row>
    <row r="52" spans="1:35" ht="20.100000000000001" customHeight="1" thickBot="1" x14ac:dyDescent="0.3">
      <c r="A52" s="122"/>
      <c r="B52" s="126"/>
      <c r="C52" s="123"/>
      <c r="D52" s="123"/>
      <c r="E52" s="123"/>
      <c r="F52" s="123"/>
      <c r="G52" s="123"/>
      <c r="H52" s="123"/>
      <c r="I52" s="123"/>
      <c r="J52" s="123"/>
      <c r="K52" s="123"/>
      <c r="L52" s="123"/>
      <c r="M52" s="123"/>
      <c r="N52" s="123"/>
      <c r="O52" s="123"/>
      <c r="P52" s="123"/>
      <c r="Q52" s="71"/>
      <c r="R52" s="71"/>
      <c r="S52" s="71"/>
      <c r="T52" s="71"/>
      <c r="U52" s="123"/>
      <c r="V52" s="123"/>
      <c r="W52" s="123"/>
      <c r="X52" s="123"/>
      <c r="Y52" s="123"/>
      <c r="Z52" s="123"/>
      <c r="AA52" s="123"/>
      <c r="AB52" s="123"/>
      <c r="AC52" s="123"/>
      <c r="AD52" s="123"/>
      <c r="AE52" s="123"/>
      <c r="AF52" s="123"/>
      <c r="AG52" s="123"/>
      <c r="AH52" s="266">
        <f>SUM(C52:AG52)</f>
        <v>0</v>
      </c>
      <c r="AI52" s="317">
        <f>ROUND(AH52/176, 2)</f>
        <v>0</v>
      </c>
    </row>
    <row r="53" spans="1:35" ht="20.100000000000001" customHeight="1" x14ac:dyDescent="0.25">
      <c r="A53" s="76" t="s">
        <v>66</v>
      </c>
      <c r="B53" s="420"/>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88"/>
    </row>
    <row r="54" spans="1:35" ht="20.100000000000001" customHeight="1" x14ac:dyDescent="0.25">
      <c r="A54" s="180" t="s">
        <v>171</v>
      </c>
      <c r="B54" s="421"/>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414"/>
    </row>
    <row r="55" spans="1:35" ht="20.100000000000001" customHeight="1" x14ac:dyDescent="0.25">
      <c r="A55" s="180"/>
      <c r="B55" s="17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242">
        <f>SUM(C55:AG55)</f>
        <v>0</v>
      </c>
      <c r="AI55" s="316">
        <f>ROUND(AH55/160, 2)</f>
        <v>0</v>
      </c>
    </row>
    <row r="56" spans="1:35" ht="20.100000000000001" customHeight="1" x14ac:dyDescent="0.25">
      <c r="A56" s="180"/>
      <c r="B56" s="179"/>
      <c r="C56" s="50"/>
      <c r="D56" s="50"/>
      <c r="E56" s="50"/>
      <c r="F56" s="50"/>
      <c r="G56" s="50"/>
      <c r="H56" s="50"/>
      <c r="I56" s="50"/>
      <c r="J56" s="50"/>
      <c r="K56" s="50"/>
      <c r="L56" s="50"/>
      <c r="M56" s="50"/>
      <c r="N56" s="99"/>
      <c r="O56" s="99"/>
      <c r="P56" s="99"/>
      <c r="Q56" s="99"/>
      <c r="R56" s="50"/>
      <c r="S56" s="50"/>
      <c r="T56" s="50"/>
      <c r="U56" s="50"/>
      <c r="V56" s="50"/>
      <c r="W56" s="50"/>
      <c r="X56" s="50"/>
      <c r="Y56" s="50"/>
      <c r="Z56" s="50"/>
      <c r="AA56" s="50"/>
      <c r="AB56" s="50"/>
      <c r="AC56" s="50"/>
      <c r="AD56" s="50"/>
      <c r="AE56" s="50"/>
      <c r="AF56" s="50"/>
      <c r="AG56" s="50"/>
      <c r="AH56" s="242">
        <f>SUM(C56:AG56)</f>
        <v>0</v>
      </c>
      <c r="AI56" s="316">
        <f>ROUND(AH56/160, 2)</f>
        <v>0</v>
      </c>
    </row>
    <row r="57" spans="1:35" ht="20.100000000000001" customHeight="1" x14ac:dyDescent="0.25">
      <c r="A57" s="180" t="s">
        <v>172</v>
      </c>
      <c r="B57" s="399"/>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400"/>
    </row>
    <row r="58" spans="1:35" ht="20.100000000000001" customHeight="1" x14ac:dyDescent="0.25">
      <c r="A58" s="180"/>
      <c r="B58" s="17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242">
        <f>SUM(C58:AG58)</f>
        <v>0</v>
      </c>
      <c r="AI58" s="316">
        <f>ROUND(AH58/160, 2)</f>
        <v>0</v>
      </c>
    </row>
    <row r="59" spans="1:35" ht="20.100000000000001" customHeight="1" thickBot="1" x14ac:dyDescent="0.3">
      <c r="A59" s="122"/>
      <c r="B59" s="126"/>
      <c r="C59" s="123"/>
      <c r="D59" s="123"/>
      <c r="E59" s="123"/>
      <c r="F59" s="123"/>
      <c r="G59" s="123"/>
      <c r="H59" s="123"/>
      <c r="I59" s="123"/>
      <c r="J59" s="123"/>
      <c r="K59" s="123"/>
      <c r="L59" s="123"/>
      <c r="M59" s="123"/>
      <c r="N59" s="123"/>
      <c r="O59" s="123"/>
      <c r="P59" s="123"/>
      <c r="Q59" s="71"/>
      <c r="R59" s="71"/>
      <c r="S59" s="71"/>
      <c r="T59" s="71"/>
      <c r="U59" s="123"/>
      <c r="V59" s="123"/>
      <c r="W59" s="123"/>
      <c r="X59" s="123"/>
      <c r="Y59" s="123"/>
      <c r="Z59" s="123"/>
      <c r="AA59" s="123"/>
      <c r="AB59" s="123"/>
      <c r="AC59" s="123"/>
      <c r="AD59" s="123"/>
      <c r="AE59" s="123"/>
      <c r="AF59" s="123"/>
      <c r="AG59" s="123"/>
      <c r="AH59" s="266">
        <f>SUM(C59:AG59)</f>
        <v>0</v>
      </c>
      <c r="AI59" s="317">
        <f>ROUND(AH59/160, 2)</f>
        <v>0</v>
      </c>
    </row>
    <row r="60" spans="1:35" ht="20.100000000000001" customHeight="1" x14ac:dyDescent="0.25">
      <c r="A60" s="76" t="s">
        <v>67</v>
      </c>
      <c r="B60" s="420"/>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88"/>
    </row>
    <row r="61" spans="1:35" ht="20.100000000000001" customHeight="1" x14ac:dyDescent="0.25">
      <c r="A61" s="180" t="s">
        <v>171</v>
      </c>
      <c r="B61" s="421"/>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414"/>
    </row>
    <row r="62" spans="1:35" ht="20.100000000000001" customHeight="1" x14ac:dyDescent="0.25">
      <c r="A62" s="180"/>
      <c r="B62" s="17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242">
        <f>SUM(C62:AG62)</f>
        <v>0</v>
      </c>
      <c r="AI62" s="316">
        <f>ROUND(AH62/160, 2)</f>
        <v>0</v>
      </c>
    </row>
    <row r="63" spans="1:35" ht="20.100000000000001" customHeight="1" x14ac:dyDescent="0.25">
      <c r="A63" s="180"/>
      <c r="B63" s="179"/>
      <c r="C63" s="50"/>
      <c r="D63" s="50"/>
      <c r="E63" s="50"/>
      <c r="F63" s="50"/>
      <c r="G63" s="50"/>
      <c r="H63" s="50"/>
      <c r="I63" s="50"/>
      <c r="J63" s="50"/>
      <c r="K63" s="50"/>
      <c r="L63" s="50"/>
      <c r="M63" s="50"/>
      <c r="N63" s="99"/>
      <c r="O63" s="99"/>
      <c r="P63" s="99"/>
      <c r="Q63" s="99"/>
      <c r="R63" s="50"/>
      <c r="S63" s="50"/>
      <c r="T63" s="50"/>
      <c r="U63" s="50"/>
      <c r="V63" s="50"/>
      <c r="W63" s="50"/>
      <c r="X63" s="50"/>
      <c r="Y63" s="50"/>
      <c r="Z63" s="50"/>
      <c r="AA63" s="50"/>
      <c r="AB63" s="50"/>
      <c r="AC63" s="50"/>
      <c r="AD63" s="50"/>
      <c r="AE63" s="50"/>
      <c r="AF63" s="50"/>
      <c r="AG63" s="50"/>
      <c r="AH63" s="242">
        <f>SUM(C63:AG63)</f>
        <v>0</v>
      </c>
      <c r="AI63" s="316">
        <f>ROUND(AH63/160, 2)</f>
        <v>0</v>
      </c>
    </row>
    <row r="64" spans="1:35" ht="20.100000000000001" customHeight="1" x14ac:dyDescent="0.25">
      <c r="A64" s="180" t="s">
        <v>172</v>
      </c>
      <c r="B64" s="399"/>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400"/>
    </row>
    <row r="65" spans="1:35" ht="20.100000000000001" customHeight="1" x14ac:dyDescent="0.25">
      <c r="A65" s="180"/>
      <c r="B65" s="17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242">
        <f>SUM(C65:AG65)</f>
        <v>0</v>
      </c>
      <c r="AI65" s="316">
        <f>ROUND(AH65/160, 2)</f>
        <v>0</v>
      </c>
    </row>
    <row r="66" spans="1:35" ht="20.100000000000001" customHeight="1" thickBot="1" x14ac:dyDescent="0.3">
      <c r="A66" s="122"/>
      <c r="B66" s="126"/>
      <c r="C66" s="123"/>
      <c r="D66" s="123"/>
      <c r="E66" s="123"/>
      <c r="F66" s="123"/>
      <c r="G66" s="123"/>
      <c r="H66" s="123"/>
      <c r="I66" s="123"/>
      <c r="J66" s="123"/>
      <c r="K66" s="123"/>
      <c r="L66" s="123"/>
      <c r="M66" s="123"/>
      <c r="N66" s="123"/>
      <c r="O66" s="123"/>
      <c r="P66" s="123"/>
      <c r="Q66" s="71"/>
      <c r="R66" s="71"/>
      <c r="S66" s="71"/>
      <c r="T66" s="71"/>
      <c r="U66" s="123"/>
      <c r="V66" s="123"/>
      <c r="W66" s="123"/>
      <c r="X66" s="123"/>
      <c r="Y66" s="123"/>
      <c r="Z66" s="123"/>
      <c r="AA66" s="123"/>
      <c r="AB66" s="123"/>
      <c r="AC66" s="123"/>
      <c r="AD66" s="123"/>
      <c r="AE66" s="123"/>
      <c r="AF66" s="123"/>
      <c r="AG66" s="123"/>
      <c r="AH66" s="266">
        <f>SUM(C66:AG66)</f>
        <v>0</v>
      </c>
      <c r="AI66" s="317">
        <f>ROUND(AH66/160, 2)</f>
        <v>0</v>
      </c>
    </row>
    <row r="67" spans="1:35" ht="20.100000000000001" customHeight="1" x14ac:dyDescent="0.25">
      <c r="A67" s="76" t="s">
        <v>68</v>
      </c>
      <c r="B67" s="420"/>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88"/>
    </row>
    <row r="68" spans="1:35" ht="20.100000000000001" customHeight="1" x14ac:dyDescent="0.25">
      <c r="A68" s="180" t="s">
        <v>171</v>
      </c>
      <c r="B68" s="421"/>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414"/>
    </row>
    <row r="69" spans="1:35" ht="20.100000000000001" customHeight="1" x14ac:dyDescent="0.25">
      <c r="A69" s="180"/>
      <c r="B69" s="17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242">
        <f>SUM(C69:AG69)</f>
        <v>0</v>
      </c>
      <c r="AI69" s="316">
        <f>ROUND(AH69/168, 2)</f>
        <v>0</v>
      </c>
    </row>
    <row r="70" spans="1:35" ht="20.100000000000001" customHeight="1" x14ac:dyDescent="0.25">
      <c r="A70" s="180"/>
      <c r="B70" s="179"/>
      <c r="C70" s="50"/>
      <c r="D70" s="50"/>
      <c r="E70" s="50"/>
      <c r="F70" s="50"/>
      <c r="G70" s="50"/>
      <c r="H70" s="50"/>
      <c r="I70" s="50"/>
      <c r="J70" s="50"/>
      <c r="K70" s="50"/>
      <c r="L70" s="50"/>
      <c r="M70" s="50"/>
      <c r="N70" s="99"/>
      <c r="O70" s="99"/>
      <c r="P70" s="99"/>
      <c r="Q70" s="99"/>
      <c r="R70" s="50"/>
      <c r="S70" s="50"/>
      <c r="T70" s="50"/>
      <c r="U70" s="50"/>
      <c r="V70" s="50"/>
      <c r="W70" s="50"/>
      <c r="X70" s="50"/>
      <c r="Y70" s="50"/>
      <c r="Z70" s="50"/>
      <c r="AA70" s="50"/>
      <c r="AB70" s="50"/>
      <c r="AC70" s="50"/>
      <c r="AD70" s="50"/>
      <c r="AE70" s="50"/>
      <c r="AF70" s="50"/>
      <c r="AG70" s="50"/>
      <c r="AH70" s="242">
        <f>SUM(C70:AG70)</f>
        <v>0</v>
      </c>
      <c r="AI70" s="316">
        <f>ROUND(AH70/168, 2)</f>
        <v>0</v>
      </c>
    </row>
    <row r="71" spans="1:35" ht="20.100000000000001" customHeight="1" x14ac:dyDescent="0.25">
      <c r="A71" s="180" t="s">
        <v>172</v>
      </c>
      <c r="B71" s="399"/>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400"/>
    </row>
    <row r="72" spans="1:35" ht="20.100000000000001" customHeight="1" x14ac:dyDescent="0.25">
      <c r="A72" s="180"/>
      <c r="B72" s="17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242">
        <f>SUM(C72:AG72)</f>
        <v>0</v>
      </c>
      <c r="AI72" s="316">
        <f>ROUND(AH72/168, 2)</f>
        <v>0</v>
      </c>
    </row>
    <row r="73" spans="1:35" ht="20.100000000000001" customHeight="1" thickBot="1" x14ac:dyDescent="0.3">
      <c r="A73" s="122"/>
      <c r="B73" s="126"/>
      <c r="C73" s="123"/>
      <c r="D73" s="123"/>
      <c r="E73" s="123"/>
      <c r="F73" s="123"/>
      <c r="G73" s="123"/>
      <c r="H73" s="123"/>
      <c r="I73" s="123"/>
      <c r="J73" s="123"/>
      <c r="K73" s="123"/>
      <c r="L73" s="123"/>
      <c r="M73" s="123"/>
      <c r="N73" s="123"/>
      <c r="O73" s="123"/>
      <c r="P73" s="123"/>
      <c r="Q73" s="71"/>
      <c r="R73" s="71"/>
      <c r="S73" s="71"/>
      <c r="T73" s="71"/>
      <c r="U73" s="123"/>
      <c r="V73" s="123"/>
      <c r="W73" s="123"/>
      <c r="X73" s="123"/>
      <c r="Y73" s="123"/>
      <c r="Z73" s="123"/>
      <c r="AA73" s="123"/>
      <c r="AB73" s="123"/>
      <c r="AC73" s="123"/>
      <c r="AD73" s="123"/>
      <c r="AE73" s="123"/>
      <c r="AF73" s="123"/>
      <c r="AG73" s="123"/>
      <c r="AH73" s="266">
        <f>SUM(C73:AG73)</f>
        <v>0</v>
      </c>
      <c r="AI73" s="317">
        <f>ROUND(AH73/168, 2)</f>
        <v>0</v>
      </c>
    </row>
    <row r="74" spans="1:35" ht="20.100000000000001" customHeight="1" x14ac:dyDescent="0.25">
      <c r="A74" s="76" t="s">
        <v>69</v>
      </c>
      <c r="B74" s="420"/>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88"/>
    </row>
    <row r="75" spans="1:35" ht="20.100000000000001" customHeight="1" x14ac:dyDescent="0.25">
      <c r="A75" s="180" t="s">
        <v>171</v>
      </c>
      <c r="B75" s="421"/>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414"/>
    </row>
    <row r="76" spans="1:35" ht="20.100000000000001" customHeight="1" x14ac:dyDescent="0.25">
      <c r="A76" s="180"/>
      <c r="B76" s="17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242">
        <f>SUM(C76:AG76)</f>
        <v>0</v>
      </c>
      <c r="AI76" s="316">
        <f>ROUND(AH76/184, 2)</f>
        <v>0</v>
      </c>
    </row>
    <row r="77" spans="1:35" ht="20.100000000000001" customHeight="1" x14ac:dyDescent="0.25">
      <c r="A77" s="180"/>
      <c r="B77" s="179"/>
      <c r="C77" s="50"/>
      <c r="D77" s="50"/>
      <c r="E77" s="50"/>
      <c r="F77" s="50"/>
      <c r="G77" s="50"/>
      <c r="H77" s="50"/>
      <c r="I77" s="50"/>
      <c r="J77" s="50"/>
      <c r="K77" s="50"/>
      <c r="L77" s="50"/>
      <c r="M77" s="50"/>
      <c r="N77" s="99"/>
      <c r="O77" s="99"/>
      <c r="P77" s="99"/>
      <c r="Q77" s="99"/>
      <c r="R77" s="50"/>
      <c r="S77" s="50"/>
      <c r="T77" s="50"/>
      <c r="U77" s="50"/>
      <c r="V77" s="50"/>
      <c r="W77" s="50"/>
      <c r="X77" s="50"/>
      <c r="Y77" s="50"/>
      <c r="Z77" s="50"/>
      <c r="AA77" s="50"/>
      <c r="AB77" s="50"/>
      <c r="AC77" s="50"/>
      <c r="AD77" s="50"/>
      <c r="AE77" s="50"/>
      <c r="AF77" s="50"/>
      <c r="AG77" s="50"/>
      <c r="AH77" s="242">
        <f>SUM(C77:AG77)</f>
        <v>0</v>
      </c>
      <c r="AI77" s="316">
        <f>ROUND(AH77/184, 2)</f>
        <v>0</v>
      </c>
    </row>
    <row r="78" spans="1:35" ht="20.100000000000001" customHeight="1" x14ac:dyDescent="0.25">
      <c r="A78" s="180" t="s">
        <v>172</v>
      </c>
      <c r="B78" s="399"/>
      <c r="C78" s="362"/>
      <c r="D78" s="362"/>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400"/>
    </row>
    <row r="79" spans="1:35" ht="20.100000000000001" customHeight="1" x14ac:dyDescent="0.25">
      <c r="A79" s="180"/>
      <c r="B79" s="17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242">
        <f>SUM(C79:AG79)</f>
        <v>0</v>
      </c>
      <c r="AI79" s="316">
        <f>ROUND(AH79/184, 2)</f>
        <v>0</v>
      </c>
    </row>
    <row r="80" spans="1:35" ht="20.100000000000001" customHeight="1" thickBot="1" x14ac:dyDescent="0.3">
      <c r="A80" s="122"/>
      <c r="B80" s="126"/>
      <c r="C80" s="123"/>
      <c r="D80" s="123"/>
      <c r="E80" s="123"/>
      <c r="F80" s="123"/>
      <c r="G80" s="123"/>
      <c r="H80" s="123"/>
      <c r="I80" s="123"/>
      <c r="J80" s="123"/>
      <c r="K80" s="123"/>
      <c r="L80" s="123"/>
      <c r="M80" s="123"/>
      <c r="N80" s="123"/>
      <c r="O80" s="123"/>
      <c r="P80" s="123"/>
      <c r="Q80" s="71"/>
      <c r="R80" s="71"/>
      <c r="S80" s="71"/>
      <c r="T80" s="71"/>
      <c r="U80" s="123"/>
      <c r="V80" s="123"/>
      <c r="W80" s="123"/>
      <c r="X80" s="123"/>
      <c r="Y80" s="123"/>
      <c r="Z80" s="123"/>
      <c r="AA80" s="123"/>
      <c r="AB80" s="123"/>
      <c r="AC80" s="123"/>
      <c r="AD80" s="123"/>
      <c r="AE80" s="123"/>
      <c r="AF80" s="123"/>
      <c r="AG80" s="123"/>
      <c r="AH80" s="266">
        <f>SUM(C80:AG80)</f>
        <v>0</v>
      </c>
      <c r="AI80" s="317">
        <f>ROUND(AH80/184, 2)</f>
        <v>0</v>
      </c>
    </row>
    <row r="81" spans="1:36" ht="20.100000000000001" customHeight="1" x14ac:dyDescent="0.25">
      <c r="A81" s="76" t="s">
        <v>70</v>
      </c>
      <c r="B81" s="420"/>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88"/>
    </row>
    <row r="82" spans="1:36" ht="20.100000000000001" customHeight="1" x14ac:dyDescent="0.25">
      <c r="A82" s="180" t="s">
        <v>171</v>
      </c>
      <c r="B82" s="421"/>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414"/>
    </row>
    <row r="83" spans="1:36" ht="20.100000000000001" customHeight="1" x14ac:dyDescent="0.25">
      <c r="A83" s="180"/>
      <c r="B83" s="17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242">
        <f>SUM(C83:AG83)</f>
        <v>0</v>
      </c>
      <c r="AI83" s="316">
        <f>ROUND(AH83/168, 2)</f>
        <v>0</v>
      </c>
    </row>
    <row r="84" spans="1:36" ht="20.100000000000001" customHeight="1" x14ac:dyDescent="0.25">
      <c r="A84" s="180"/>
      <c r="B84" s="179"/>
      <c r="C84" s="50"/>
      <c r="D84" s="50"/>
      <c r="E84" s="50"/>
      <c r="F84" s="50"/>
      <c r="G84" s="50"/>
      <c r="H84" s="50"/>
      <c r="I84" s="50"/>
      <c r="J84" s="50"/>
      <c r="K84" s="50"/>
      <c r="L84" s="50"/>
      <c r="M84" s="50"/>
      <c r="N84" s="99"/>
      <c r="O84" s="99"/>
      <c r="P84" s="99"/>
      <c r="Q84" s="99"/>
      <c r="R84" s="50"/>
      <c r="S84" s="50"/>
      <c r="T84" s="50"/>
      <c r="U84" s="50"/>
      <c r="V84" s="50"/>
      <c r="W84" s="50"/>
      <c r="X84" s="50"/>
      <c r="Y84" s="50"/>
      <c r="Z84" s="50"/>
      <c r="AA84" s="50"/>
      <c r="AB84" s="50"/>
      <c r="AC84" s="50"/>
      <c r="AD84" s="50"/>
      <c r="AE84" s="50"/>
      <c r="AF84" s="50"/>
      <c r="AG84" s="50"/>
      <c r="AH84" s="242">
        <f>SUM(C84:AG84)</f>
        <v>0</v>
      </c>
      <c r="AI84" s="316">
        <f>ROUND(AH84/168, 2)</f>
        <v>0</v>
      </c>
    </row>
    <row r="85" spans="1:36" ht="20.100000000000001" customHeight="1" x14ac:dyDescent="0.25">
      <c r="A85" s="180" t="s">
        <v>172</v>
      </c>
      <c r="B85" s="399"/>
      <c r="C85" s="36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400"/>
    </row>
    <row r="86" spans="1:36" ht="20.100000000000001" customHeight="1" x14ac:dyDescent="0.25">
      <c r="A86" s="180"/>
      <c r="B86" s="17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242">
        <f>SUM(C86:AG86)</f>
        <v>0</v>
      </c>
      <c r="AI86" s="316">
        <f>ROUND(AH86/168, 2)</f>
        <v>0</v>
      </c>
    </row>
    <row r="87" spans="1:36" ht="20.100000000000001" customHeight="1" thickBot="1" x14ac:dyDescent="0.3">
      <c r="A87" s="122"/>
      <c r="B87" s="126"/>
      <c r="C87" s="123"/>
      <c r="D87" s="123"/>
      <c r="E87" s="123"/>
      <c r="F87" s="123"/>
      <c r="G87" s="123"/>
      <c r="H87" s="123"/>
      <c r="I87" s="123"/>
      <c r="J87" s="123"/>
      <c r="K87" s="123"/>
      <c r="L87" s="123"/>
      <c r="M87" s="123"/>
      <c r="N87" s="123"/>
      <c r="O87" s="123"/>
      <c r="P87" s="123"/>
      <c r="Q87" s="71"/>
      <c r="R87" s="71"/>
      <c r="S87" s="71"/>
      <c r="T87" s="71"/>
      <c r="U87" s="123"/>
      <c r="V87" s="123"/>
      <c r="W87" s="123"/>
      <c r="X87" s="123"/>
      <c r="Y87" s="123"/>
      <c r="Z87" s="123"/>
      <c r="AA87" s="123"/>
      <c r="AB87" s="123"/>
      <c r="AC87" s="123"/>
      <c r="AD87" s="123"/>
      <c r="AE87" s="123"/>
      <c r="AF87" s="123"/>
      <c r="AG87" s="123"/>
      <c r="AH87" s="266">
        <f>SUM(C87:AG87)</f>
        <v>0</v>
      </c>
      <c r="AI87" s="317">
        <f>ROUND(AH87/168, 2)</f>
        <v>0</v>
      </c>
    </row>
    <row r="88" spans="1:36" ht="24.95" customHeight="1" thickBot="1" x14ac:dyDescent="0.3">
      <c r="A88" s="426" t="s">
        <v>173</v>
      </c>
      <c r="B88" s="427"/>
      <c r="C88" s="54">
        <f t="shared" ref="C88:AG88" si="0">SUM(C6:C24)</f>
        <v>0</v>
      </c>
      <c r="D88" s="54">
        <f t="shared" si="0"/>
        <v>16</v>
      </c>
      <c r="E88" s="54">
        <f t="shared" si="0"/>
        <v>20</v>
      </c>
      <c r="F88" s="54">
        <f t="shared" si="0"/>
        <v>20</v>
      </c>
      <c r="G88" s="54">
        <f t="shared" si="0"/>
        <v>20</v>
      </c>
      <c r="H88" s="54">
        <f t="shared" si="0"/>
        <v>20</v>
      </c>
      <c r="I88" s="54">
        <f t="shared" si="0"/>
        <v>0</v>
      </c>
      <c r="J88" s="54">
        <f t="shared" si="0"/>
        <v>0</v>
      </c>
      <c r="K88" s="54">
        <f t="shared" si="0"/>
        <v>16</v>
      </c>
      <c r="L88" s="54">
        <f t="shared" si="0"/>
        <v>12</v>
      </c>
      <c r="M88" s="54">
        <f t="shared" si="0"/>
        <v>12</v>
      </c>
      <c r="N88" s="54">
        <f t="shared" si="0"/>
        <v>20</v>
      </c>
      <c r="O88" s="54">
        <f t="shared" si="0"/>
        <v>20</v>
      </c>
      <c r="P88" s="54">
        <f t="shared" si="0"/>
        <v>0</v>
      </c>
      <c r="Q88" s="54">
        <f t="shared" si="0"/>
        <v>0</v>
      </c>
      <c r="R88" s="54">
        <f t="shared" si="0"/>
        <v>20</v>
      </c>
      <c r="S88" s="54">
        <f t="shared" si="0"/>
        <v>0</v>
      </c>
      <c r="T88" s="54">
        <f t="shared" si="0"/>
        <v>24</v>
      </c>
      <c r="U88" s="54">
        <f t="shared" si="0"/>
        <v>16</v>
      </c>
      <c r="V88" s="54">
        <f t="shared" si="0"/>
        <v>24</v>
      </c>
      <c r="W88" s="54">
        <f t="shared" si="0"/>
        <v>0</v>
      </c>
      <c r="X88" s="54">
        <f t="shared" si="0"/>
        <v>0</v>
      </c>
      <c r="Y88" s="54">
        <f t="shared" si="0"/>
        <v>20</v>
      </c>
      <c r="Z88" s="54">
        <f t="shared" si="0"/>
        <v>16</v>
      </c>
      <c r="AA88" s="54">
        <f t="shared" si="0"/>
        <v>20</v>
      </c>
      <c r="AB88" s="54">
        <f t="shared" si="0"/>
        <v>16</v>
      </c>
      <c r="AC88" s="54">
        <f t="shared" si="0"/>
        <v>16</v>
      </c>
      <c r="AD88" s="54">
        <f t="shared" si="0"/>
        <v>0</v>
      </c>
      <c r="AE88" s="54">
        <f t="shared" si="0"/>
        <v>20</v>
      </c>
      <c r="AF88" s="54">
        <f t="shared" si="0"/>
        <v>16</v>
      </c>
      <c r="AG88" s="54">
        <f t="shared" si="0"/>
        <v>0</v>
      </c>
      <c r="AH88" s="318">
        <f>SUM(AH4:AH24)</f>
        <v>384</v>
      </c>
      <c r="AI88" s="319"/>
    </row>
    <row r="89" spans="1:36" s="114" customFormat="1" x14ac:dyDescent="0.25">
      <c r="A89" s="112" t="s">
        <v>84</v>
      </c>
      <c r="B89" s="112"/>
      <c r="C89" s="112"/>
      <c r="D89" s="112"/>
      <c r="E89" s="112"/>
      <c r="F89" s="112"/>
      <c r="G89" s="111" t="s">
        <v>85</v>
      </c>
      <c r="H89" s="113">
        <v>168</v>
      </c>
      <c r="I89" s="112" t="s">
        <v>86</v>
      </c>
      <c r="J89" s="112"/>
      <c r="K89" s="111" t="s">
        <v>87</v>
      </c>
      <c r="L89" s="113">
        <v>160</v>
      </c>
      <c r="M89" s="112" t="s">
        <v>86</v>
      </c>
      <c r="N89" s="112"/>
      <c r="O89" s="111" t="s">
        <v>88</v>
      </c>
      <c r="P89" s="113">
        <v>160</v>
      </c>
      <c r="Q89" s="112" t="s">
        <v>86</v>
      </c>
      <c r="R89" s="112"/>
      <c r="S89" s="111" t="s">
        <v>89</v>
      </c>
      <c r="T89" s="113">
        <v>176</v>
      </c>
      <c r="U89" s="112" t="s">
        <v>86</v>
      </c>
      <c r="V89" s="112"/>
      <c r="W89" s="111" t="s">
        <v>90</v>
      </c>
      <c r="X89" s="113">
        <v>168</v>
      </c>
      <c r="Y89" s="112" t="s">
        <v>86</v>
      </c>
      <c r="Z89" s="112"/>
      <c r="AA89" s="111" t="s">
        <v>91</v>
      </c>
      <c r="AB89" s="113">
        <v>112</v>
      </c>
      <c r="AC89" s="112" t="s">
        <v>86</v>
      </c>
      <c r="AD89" s="112"/>
      <c r="AE89" s="112"/>
      <c r="AG89" s="112"/>
      <c r="AH89" s="112"/>
      <c r="AI89" s="112"/>
    </row>
    <row r="90" spans="1:36" s="114" customFormat="1" x14ac:dyDescent="0.25">
      <c r="A90" s="112"/>
      <c r="B90" s="112"/>
      <c r="C90" s="112"/>
      <c r="D90" s="112"/>
      <c r="E90" s="112"/>
      <c r="F90" s="112"/>
      <c r="G90" s="111" t="s">
        <v>92</v>
      </c>
      <c r="H90" s="113">
        <v>176</v>
      </c>
      <c r="I90" s="112" t="s">
        <v>86</v>
      </c>
      <c r="J90" s="112"/>
      <c r="K90" s="111" t="s">
        <v>93</v>
      </c>
      <c r="L90" s="113">
        <v>160</v>
      </c>
      <c r="M90" s="112" t="s">
        <v>86</v>
      </c>
      <c r="N90" s="112"/>
      <c r="O90" s="111" t="s">
        <v>94</v>
      </c>
      <c r="P90" s="113">
        <v>160</v>
      </c>
      <c r="Q90" s="112" t="s">
        <v>86</v>
      </c>
      <c r="R90" s="112"/>
      <c r="S90" s="111" t="s">
        <v>95</v>
      </c>
      <c r="T90" s="113">
        <v>168</v>
      </c>
      <c r="U90" s="112" t="s">
        <v>86</v>
      </c>
      <c r="V90" s="112"/>
      <c r="W90" s="111" t="s">
        <v>96</v>
      </c>
      <c r="X90" s="113">
        <v>184</v>
      </c>
      <c r="Y90" s="112" t="s">
        <v>86</v>
      </c>
      <c r="Z90" s="112"/>
      <c r="AA90" s="111" t="s">
        <v>97</v>
      </c>
      <c r="AB90" s="113">
        <v>168</v>
      </c>
      <c r="AC90" s="112" t="s">
        <v>86</v>
      </c>
      <c r="AD90" s="112"/>
      <c r="AE90" s="112"/>
      <c r="AF90" s="112"/>
      <c r="AG90" s="112"/>
      <c r="AH90" s="112"/>
      <c r="AI90" s="112"/>
    </row>
    <row r="91" spans="1:36" ht="21.95" customHeight="1" x14ac:dyDescent="0.25">
      <c r="A91" s="386" t="s">
        <v>174</v>
      </c>
      <c r="B91" s="422"/>
      <c r="C91" s="423"/>
      <c r="D91" s="423"/>
      <c r="E91" s="423"/>
      <c r="F91" s="423"/>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4"/>
      <c r="AI91" s="425"/>
      <c r="AJ91" s="46"/>
    </row>
    <row r="92" spans="1:36" ht="21.95" customHeight="1" x14ac:dyDescent="0.25">
      <c r="A92" s="386" t="s">
        <v>175</v>
      </c>
      <c r="B92" s="422"/>
      <c r="C92" s="423"/>
      <c r="D92" s="423"/>
      <c r="E92" s="423"/>
      <c r="F92" s="423"/>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4"/>
      <c r="AI92" s="425"/>
      <c r="AJ92" s="46"/>
    </row>
    <row r="93" spans="1:36" ht="21.95" customHeight="1" x14ac:dyDescent="0.25">
      <c r="A93" s="391" t="s">
        <v>176</v>
      </c>
      <c r="B93" s="422"/>
      <c r="C93" s="423"/>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4"/>
      <c r="AI93" s="425"/>
      <c r="AJ93" s="47"/>
    </row>
    <row r="94" spans="1:36" ht="21.95" customHeight="1" x14ac:dyDescent="0.25">
      <c r="A94" s="391" t="s">
        <v>177</v>
      </c>
      <c r="B94" s="422"/>
      <c r="C94" s="423"/>
      <c r="D94" s="423"/>
      <c r="E94" s="42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4"/>
      <c r="AI94" s="425"/>
      <c r="AJ94" s="47"/>
    </row>
  </sheetData>
  <mergeCells count="31">
    <mergeCell ref="A93:AI93"/>
    <mergeCell ref="B25:AI26"/>
    <mergeCell ref="B81:AI82"/>
    <mergeCell ref="A88:B88"/>
    <mergeCell ref="A92:AI92"/>
    <mergeCell ref="A91:AI91"/>
    <mergeCell ref="B15:AI15"/>
    <mergeCell ref="B11:AI12"/>
    <mergeCell ref="B46:AI47"/>
    <mergeCell ref="B78:AI78"/>
    <mergeCell ref="B29:AI29"/>
    <mergeCell ref="B43:AI43"/>
    <mergeCell ref="B57:AI57"/>
    <mergeCell ref="B18:AI19"/>
    <mergeCell ref="B64:AI64"/>
    <mergeCell ref="B8:AI8"/>
    <mergeCell ref="B32:AI33"/>
    <mergeCell ref="B4:AI5"/>
    <mergeCell ref="A1:AI1"/>
    <mergeCell ref="A94:AI94"/>
    <mergeCell ref="B36:AI36"/>
    <mergeCell ref="B67:AI68"/>
    <mergeCell ref="B85:AI85"/>
    <mergeCell ref="B39:AI40"/>
    <mergeCell ref="B50:AI50"/>
    <mergeCell ref="B60:AI61"/>
    <mergeCell ref="B22:AI22"/>
    <mergeCell ref="B53:AI54"/>
    <mergeCell ref="B71:AI71"/>
    <mergeCell ref="B74:AI75"/>
    <mergeCell ref="A2:AI2"/>
  </mergeCells>
  <phoneticPr fontId="1" type="noConversion"/>
  <pageMargins left="0.7" right="0.7" top="0.75" bottom="0.75" header="0.3" footer="0.3"/>
  <pageSetup paperSize="9"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2"/>
  <sheetViews>
    <sheetView workbookViewId="0">
      <pane ySplit="3" topLeftCell="A19" activePane="bottomLeft" state="frozen"/>
      <selection pane="bottomLeft" activeCell="L24" sqref="L24"/>
    </sheetView>
  </sheetViews>
  <sheetFormatPr defaultRowHeight="15.75" x14ac:dyDescent="0.25"/>
  <cols>
    <col min="1" max="1" width="15.85546875" style="48" customWidth="1"/>
    <col min="2" max="3" width="23.7109375" style="49" customWidth="1"/>
    <col min="4" max="4" width="14.85546875" style="313" bestFit="1" customWidth="1"/>
    <col min="5" max="5" width="11.85546875" style="48" bestFit="1" customWidth="1"/>
    <col min="6" max="6" width="13.5703125" style="48" bestFit="1" customWidth="1"/>
    <col min="7" max="7" width="11.85546875" style="48" bestFit="1" customWidth="1"/>
    <col min="8" max="8" width="11" style="48" bestFit="1" customWidth="1"/>
    <col min="9" max="9" width="21.28515625" style="49" bestFit="1" customWidth="1"/>
    <col min="10" max="11" width="6.28515625" style="48" bestFit="1" customWidth="1"/>
    <col min="12" max="12" width="14.28515625" style="313" customWidth="1"/>
    <col min="13" max="13" width="14.85546875" style="48" bestFit="1" customWidth="1"/>
    <col min="14" max="14" width="9.140625" style="49" customWidth="1"/>
    <col min="15" max="16384" width="9.140625" style="49"/>
  </cols>
  <sheetData>
    <row r="1" spans="1:13" ht="21.95" customHeight="1" x14ac:dyDescent="0.25">
      <c r="A1" s="428" t="s">
        <v>178</v>
      </c>
      <c r="B1" s="422"/>
      <c r="C1" s="422"/>
      <c r="D1" s="424"/>
      <c r="E1" s="423"/>
      <c r="F1" s="423"/>
      <c r="G1" s="423"/>
      <c r="H1" s="423"/>
      <c r="I1" s="422"/>
      <c r="J1" s="423"/>
      <c r="K1" s="423"/>
      <c r="L1" s="424"/>
      <c r="M1" s="55"/>
    </row>
    <row r="2" spans="1:13" ht="21.95" customHeight="1" thickBot="1" x14ac:dyDescent="0.3">
      <c r="A2" s="431" t="str">
        <f>"公司名稱："&amp;會計報告封面!I6</f>
        <v>公司名稱：</v>
      </c>
      <c r="B2" s="344"/>
      <c r="C2" s="344"/>
      <c r="D2" s="344"/>
      <c r="E2" s="344"/>
      <c r="F2" s="344"/>
      <c r="G2" s="344"/>
      <c r="H2" s="344"/>
      <c r="I2" s="344"/>
      <c r="J2" s="344"/>
      <c r="K2" s="344"/>
      <c r="L2" s="344"/>
      <c r="M2" s="55" t="s">
        <v>41</v>
      </c>
    </row>
    <row r="3" spans="1:13" ht="39.950000000000003" customHeight="1" thickBot="1" x14ac:dyDescent="0.3">
      <c r="A3" s="59" t="s">
        <v>132</v>
      </c>
      <c r="B3" s="57" t="s">
        <v>133</v>
      </c>
      <c r="C3" s="107" t="s">
        <v>111</v>
      </c>
      <c r="D3" s="107" t="s">
        <v>179</v>
      </c>
      <c r="E3" s="57" t="s">
        <v>180</v>
      </c>
      <c r="F3" s="57" t="s">
        <v>106</v>
      </c>
      <c r="G3" s="57" t="s">
        <v>181</v>
      </c>
      <c r="H3" s="60" t="s">
        <v>182</v>
      </c>
      <c r="I3" s="57" t="s">
        <v>110</v>
      </c>
      <c r="J3" s="107" t="s">
        <v>112</v>
      </c>
      <c r="K3" s="107" t="s">
        <v>113</v>
      </c>
      <c r="L3" s="107" t="s">
        <v>183</v>
      </c>
      <c r="M3" s="61" t="s">
        <v>50</v>
      </c>
    </row>
    <row r="4" spans="1:13" ht="21.95" customHeight="1" x14ac:dyDescent="0.25">
      <c r="A4" s="58" t="s">
        <v>76</v>
      </c>
      <c r="B4" s="432"/>
      <c r="C4" s="374"/>
      <c r="D4" s="374"/>
      <c r="E4" s="374"/>
      <c r="F4" s="374"/>
      <c r="G4" s="374"/>
      <c r="H4" s="374"/>
      <c r="I4" s="374"/>
      <c r="J4" s="374"/>
      <c r="K4" s="374"/>
      <c r="L4" s="374"/>
      <c r="M4" s="433"/>
    </row>
    <row r="5" spans="1:13" ht="20.100000000000001" customHeight="1" x14ac:dyDescent="0.25">
      <c r="A5" s="64" t="s">
        <v>184</v>
      </c>
      <c r="B5" s="62" t="s">
        <v>144</v>
      </c>
      <c r="C5" s="62" t="s">
        <v>144</v>
      </c>
      <c r="D5" s="320">
        <v>800000</v>
      </c>
      <c r="E5" s="63" t="s">
        <v>185</v>
      </c>
      <c r="F5" s="63">
        <v>1130910001</v>
      </c>
      <c r="G5" s="63" t="s">
        <v>186</v>
      </c>
      <c r="H5" s="63" t="s">
        <v>187</v>
      </c>
      <c r="I5" s="62" t="s">
        <v>188</v>
      </c>
      <c r="J5" s="63">
        <v>1</v>
      </c>
      <c r="K5" s="63" t="s">
        <v>189</v>
      </c>
      <c r="L5" s="320">
        <v>1000</v>
      </c>
      <c r="M5" s="28" t="s">
        <v>53</v>
      </c>
    </row>
    <row r="6" spans="1:13" ht="20.100000000000001" customHeight="1" x14ac:dyDescent="0.25">
      <c r="A6" s="64"/>
      <c r="B6" s="62"/>
      <c r="C6" s="62"/>
      <c r="D6" s="320"/>
      <c r="E6" s="63"/>
      <c r="F6" s="63"/>
      <c r="G6" s="63"/>
      <c r="H6" s="63"/>
      <c r="I6" s="62"/>
      <c r="J6" s="63"/>
      <c r="K6" s="63"/>
      <c r="L6" s="320"/>
      <c r="M6" s="189"/>
    </row>
    <row r="7" spans="1:13" ht="20.100000000000001" customHeight="1" x14ac:dyDescent="0.25">
      <c r="A7" s="129" t="s">
        <v>20</v>
      </c>
      <c r="B7" s="135"/>
      <c r="C7" s="135"/>
      <c r="D7" s="321">
        <f>SUM(D5:D6)</f>
        <v>800000</v>
      </c>
      <c r="E7" s="136"/>
      <c r="F7" s="136"/>
      <c r="G7" s="136"/>
      <c r="H7" s="136"/>
      <c r="I7" s="135"/>
      <c r="J7" s="136"/>
      <c r="K7" s="136"/>
      <c r="L7" s="321">
        <f>SUM(L5:L6)</f>
        <v>1000</v>
      </c>
      <c r="M7" s="137"/>
    </row>
    <row r="8" spans="1:13" ht="20.100000000000001" customHeight="1" x14ac:dyDescent="0.25">
      <c r="A8" s="58" t="s">
        <v>59</v>
      </c>
      <c r="B8" s="430"/>
      <c r="C8" s="362"/>
      <c r="D8" s="362"/>
      <c r="E8" s="362"/>
      <c r="F8" s="362"/>
      <c r="G8" s="362"/>
      <c r="H8" s="362"/>
      <c r="I8" s="362"/>
      <c r="J8" s="362"/>
      <c r="K8" s="362"/>
      <c r="L8" s="362"/>
      <c r="M8" s="400"/>
    </row>
    <row r="9" spans="1:13" ht="20.100000000000001" customHeight="1" x14ac:dyDescent="0.25">
      <c r="A9" s="64"/>
      <c r="B9" s="62"/>
      <c r="C9" s="62"/>
      <c r="D9" s="320"/>
      <c r="E9" s="63"/>
      <c r="F9" s="63"/>
      <c r="G9" s="63"/>
      <c r="H9" s="63"/>
      <c r="I9" s="62"/>
      <c r="J9" s="63"/>
      <c r="K9" s="63"/>
      <c r="L9" s="320"/>
      <c r="M9" s="190"/>
    </row>
    <row r="10" spans="1:13" ht="20.100000000000001" customHeight="1" x14ac:dyDescent="0.25">
      <c r="A10" s="64"/>
      <c r="B10" s="62"/>
      <c r="C10" s="62"/>
      <c r="D10" s="320"/>
      <c r="E10" s="63"/>
      <c r="F10" s="63"/>
      <c r="G10" s="63"/>
      <c r="H10" s="63"/>
      <c r="I10" s="62"/>
      <c r="J10" s="63"/>
      <c r="K10" s="63"/>
      <c r="L10" s="320"/>
      <c r="M10" s="190"/>
    </row>
    <row r="11" spans="1:13" ht="20.100000000000001" customHeight="1" x14ac:dyDescent="0.25">
      <c r="A11" s="129" t="s">
        <v>20</v>
      </c>
      <c r="B11" s="135"/>
      <c r="C11" s="135"/>
      <c r="D11" s="321">
        <f>SUM(D9:D10)</f>
        <v>0</v>
      </c>
      <c r="E11" s="136"/>
      <c r="F11" s="136"/>
      <c r="G11" s="136"/>
      <c r="H11" s="136"/>
      <c r="I11" s="135"/>
      <c r="J11" s="136"/>
      <c r="K11" s="136"/>
      <c r="L11" s="321">
        <f>SUM(L9:L10)</f>
        <v>0</v>
      </c>
      <c r="M11" s="137"/>
    </row>
    <row r="12" spans="1:13" ht="20.100000000000001" customHeight="1" x14ac:dyDescent="0.25">
      <c r="A12" s="58" t="s">
        <v>60</v>
      </c>
      <c r="B12" s="430"/>
      <c r="C12" s="362"/>
      <c r="D12" s="362"/>
      <c r="E12" s="362"/>
      <c r="F12" s="362"/>
      <c r="G12" s="362"/>
      <c r="H12" s="362"/>
      <c r="I12" s="362"/>
      <c r="J12" s="362"/>
      <c r="K12" s="362"/>
      <c r="L12" s="362"/>
      <c r="M12" s="400"/>
    </row>
    <row r="13" spans="1:13" ht="20.100000000000001" customHeight="1" x14ac:dyDescent="0.25">
      <c r="A13" s="64"/>
      <c r="B13" s="62"/>
      <c r="C13" s="62"/>
      <c r="D13" s="320"/>
      <c r="E13" s="63"/>
      <c r="F13" s="63"/>
      <c r="G13" s="63"/>
      <c r="H13" s="63"/>
      <c r="I13" s="62"/>
      <c r="J13" s="63"/>
      <c r="K13" s="63"/>
      <c r="L13" s="320"/>
      <c r="M13" s="190"/>
    </row>
    <row r="14" spans="1:13" ht="20.100000000000001" customHeight="1" x14ac:dyDescent="0.25">
      <c r="A14" s="64"/>
      <c r="B14" s="62"/>
      <c r="C14" s="62"/>
      <c r="D14" s="320"/>
      <c r="E14" s="63"/>
      <c r="F14" s="63"/>
      <c r="G14" s="63"/>
      <c r="H14" s="63"/>
      <c r="I14" s="62"/>
      <c r="J14" s="63"/>
      <c r="K14" s="63"/>
      <c r="L14" s="320"/>
      <c r="M14" s="190"/>
    </row>
    <row r="15" spans="1:13" ht="20.100000000000001" customHeight="1" x14ac:dyDescent="0.25">
      <c r="A15" s="129" t="s">
        <v>20</v>
      </c>
      <c r="B15" s="135"/>
      <c r="C15" s="135"/>
      <c r="D15" s="321">
        <f>SUM(D13:D14)</f>
        <v>0</v>
      </c>
      <c r="E15" s="136"/>
      <c r="F15" s="136"/>
      <c r="G15" s="136"/>
      <c r="H15" s="136"/>
      <c r="I15" s="135"/>
      <c r="J15" s="136"/>
      <c r="K15" s="136"/>
      <c r="L15" s="321">
        <f>SUM(L13:L14)</f>
        <v>0</v>
      </c>
      <c r="M15" s="137"/>
    </row>
    <row r="16" spans="1:13" ht="20.100000000000001" customHeight="1" x14ac:dyDescent="0.25">
      <c r="A16" s="58" t="s">
        <v>61</v>
      </c>
      <c r="B16" s="430"/>
      <c r="C16" s="362"/>
      <c r="D16" s="362"/>
      <c r="E16" s="362"/>
      <c r="F16" s="362"/>
      <c r="G16" s="362"/>
      <c r="H16" s="362"/>
      <c r="I16" s="362"/>
      <c r="J16" s="362"/>
      <c r="K16" s="362"/>
      <c r="L16" s="362"/>
      <c r="M16" s="400"/>
    </row>
    <row r="17" spans="1:13" ht="20.100000000000001" customHeight="1" x14ac:dyDescent="0.25">
      <c r="A17" s="64"/>
      <c r="B17" s="62"/>
      <c r="C17" s="62"/>
      <c r="D17" s="320"/>
      <c r="E17" s="63"/>
      <c r="F17" s="63"/>
      <c r="G17" s="63"/>
      <c r="H17" s="63"/>
      <c r="I17" s="62"/>
      <c r="J17" s="63"/>
      <c r="K17" s="63"/>
      <c r="L17" s="320"/>
      <c r="M17" s="190"/>
    </row>
    <row r="18" spans="1:13" ht="20.100000000000001" customHeight="1" x14ac:dyDescent="0.25">
      <c r="A18" s="64"/>
      <c r="B18" s="62"/>
      <c r="C18" s="62"/>
      <c r="D18" s="320"/>
      <c r="E18" s="63"/>
      <c r="F18" s="63"/>
      <c r="G18" s="63"/>
      <c r="H18" s="63"/>
      <c r="I18" s="62"/>
      <c r="J18" s="63"/>
      <c r="K18" s="63"/>
      <c r="L18" s="320"/>
      <c r="M18" s="190"/>
    </row>
    <row r="19" spans="1:13" ht="20.100000000000001" customHeight="1" x14ac:dyDescent="0.25">
      <c r="A19" s="129" t="s">
        <v>20</v>
      </c>
      <c r="B19" s="135"/>
      <c r="C19" s="135"/>
      <c r="D19" s="321">
        <f>SUM(D17:D18)</f>
        <v>0</v>
      </c>
      <c r="E19" s="136"/>
      <c r="F19" s="136"/>
      <c r="G19" s="136"/>
      <c r="H19" s="136"/>
      <c r="I19" s="135"/>
      <c r="J19" s="136"/>
      <c r="K19" s="136"/>
      <c r="L19" s="321">
        <f>SUM(L17:L18)</f>
        <v>0</v>
      </c>
      <c r="M19" s="137"/>
    </row>
    <row r="20" spans="1:13" ht="20.100000000000001" customHeight="1" x14ac:dyDescent="0.25">
      <c r="A20" s="58" t="s">
        <v>62</v>
      </c>
      <c r="B20" s="430"/>
      <c r="C20" s="362"/>
      <c r="D20" s="362"/>
      <c r="E20" s="362"/>
      <c r="F20" s="362"/>
      <c r="G20" s="362"/>
      <c r="H20" s="362"/>
      <c r="I20" s="362"/>
      <c r="J20" s="362"/>
      <c r="K20" s="362"/>
      <c r="L20" s="362"/>
      <c r="M20" s="400"/>
    </row>
    <row r="21" spans="1:13" ht="20.100000000000001" customHeight="1" x14ac:dyDescent="0.25">
      <c r="A21" s="64"/>
      <c r="B21" s="62"/>
      <c r="C21" s="62"/>
      <c r="D21" s="320"/>
      <c r="E21" s="63"/>
      <c r="F21" s="63"/>
      <c r="G21" s="63"/>
      <c r="H21" s="63"/>
      <c r="I21" s="62"/>
      <c r="J21" s="63"/>
      <c r="K21" s="63"/>
      <c r="L21" s="320"/>
      <c r="M21" s="190"/>
    </row>
    <row r="22" spans="1:13" ht="20.100000000000001" customHeight="1" x14ac:dyDescent="0.25">
      <c r="A22" s="64"/>
      <c r="B22" s="62"/>
      <c r="C22" s="62"/>
      <c r="D22" s="320"/>
      <c r="E22" s="63"/>
      <c r="F22" s="63"/>
      <c r="G22" s="63"/>
      <c r="H22" s="63"/>
      <c r="I22" s="62"/>
      <c r="J22" s="63"/>
      <c r="K22" s="63"/>
      <c r="L22" s="320"/>
      <c r="M22" s="190"/>
    </row>
    <row r="23" spans="1:13" ht="20.100000000000001" customHeight="1" x14ac:dyDescent="0.25">
      <c r="A23" s="129" t="s">
        <v>20</v>
      </c>
      <c r="B23" s="135"/>
      <c r="C23" s="135"/>
      <c r="D23" s="321">
        <f>SUM(D21:D22)</f>
        <v>0</v>
      </c>
      <c r="E23" s="136"/>
      <c r="F23" s="136"/>
      <c r="G23" s="136"/>
      <c r="H23" s="136"/>
      <c r="I23" s="135"/>
      <c r="J23" s="136"/>
      <c r="K23" s="136"/>
      <c r="L23" s="321">
        <f>SUM(L21:L22)</f>
        <v>0</v>
      </c>
      <c r="M23" s="137"/>
    </row>
    <row r="24" spans="1:13" ht="20.100000000000001" customHeight="1" x14ac:dyDescent="0.25">
      <c r="A24" s="438" t="s">
        <v>63</v>
      </c>
      <c r="B24" s="362"/>
      <c r="C24" s="362"/>
      <c r="D24" s="362"/>
      <c r="E24" s="362"/>
      <c r="F24" s="362"/>
      <c r="G24" s="362"/>
      <c r="H24" s="362"/>
      <c r="I24" s="362"/>
      <c r="J24" s="362"/>
      <c r="K24" s="362"/>
      <c r="L24" s="297">
        <f>L7+L11+L15+L19+L23</f>
        <v>1000</v>
      </c>
      <c r="M24" s="174"/>
    </row>
    <row r="25" spans="1:13" ht="20.100000000000001" customHeight="1" x14ac:dyDescent="0.25">
      <c r="A25" s="58" t="s">
        <v>64</v>
      </c>
      <c r="B25" s="430"/>
      <c r="C25" s="362"/>
      <c r="D25" s="362"/>
      <c r="E25" s="362"/>
      <c r="F25" s="362"/>
      <c r="G25" s="362"/>
      <c r="H25" s="362"/>
      <c r="I25" s="362"/>
      <c r="J25" s="362"/>
      <c r="K25" s="362"/>
      <c r="L25" s="362"/>
      <c r="M25" s="400"/>
    </row>
    <row r="26" spans="1:13" ht="20.100000000000001" customHeight="1" x14ac:dyDescent="0.25">
      <c r="A26" s="64"/>
      <c r="B26" s="62"/>
      <c r="C26" s="62"/>
      <c r="D26" s="320"/>
      <c r="E26" s="63"/>
      <c r="F26" s="63"/>
      <c r="G26" s="63"/>
      <c r="H26" s="63"/>
      <c r="I26" s="62"/>
      <c r="J26" s="63"/>
      <c r="K26" s="63"/>
      <c r="L26" s="320"/>
      <c r="M26" s="190"/>
    </row>
    <row r="27" spans="1:13" ht="20.100000000000001" customHeight="1" x14ac:dyDescent="0.25">
      <c r="A27" s="64"/>
      <c r="B27" s="62"/>
      <c r="C27" s="62"/>
      <c r="D27" s="320"/>
      <c r="E27" s="63"/>
      <c r="F27" s="63"/>
      <c r="G27" s="63"/>
      <c r="H27" s="63"/>
      <c r="I27" s="62"/>
      <c r="J27" s="63"/>
      <c r="K27" s="63"/>
      <c r="L27" s="320"/>
      <c r="M27" s="190"/>
    </row>
    <row r="28" spans="1:13" ht="20.100000000000001" customHeight="1" x14ac:dyDescent="0.25">
      <c r="A28" s="129" t="s">
        <v>20</v>
      </c>
      <c r="B28" s="135"/>
      <c r="C28" s="135"/>
      <c r="D28" s="321">
        <f>SUM(D26:D27)</f>
        <v>0</v>
      </c>
      <c r="E28" s="136"/>
      <c r="F28" s="136"/>
      <c r="G28" s="136"/>
      <c r="H28" s="136"/>
      <c r="I28" s="135"/>
      <c r="J28" s="136"/>
      <c r="K28" s="136"/>
      <c r="L28" s="321">
        <f>SUM(L26:L27)</f>
        <v>0</v>
      </c>
      <c r="M28" s="137"/>
    </row>
    <row r="29" spans="1:13" ht="20.100000000000001" customHeight="1" x14ac:dyDescent="0.25">
      <c r="A29" s="58" t="s">
        <v>65</v>
      </c>
      <c r="B29" s="430"/>
      <c r="C29" s="362"/>
      <c r="D29" s="362"/>
      <c r="E29" s="362"/>
      <c r="F29" s="362"/>
      <c r="G29" s="362"/>
      <c r="H29" s="362"/>
      <c r="I29" s="362"/>
      <c r="J29" s="362"/>
      <c r="K29" s="362"/>
      <c r="L29" s="362"/>
      <c r="M29" s="400"/>
    </row>
    <row r="30" spans="1:13" ht="20.100000000000001" customHeight="1" x14ac:dyDescent="0.25">
      <c r="A30" s="64"/>
      <c r="B30" s="62"/>
      <c r="C30" s="62"/>
      <c r="D30" s="320"/>
      <c r="E30" s="63"/>
      <c r="F30" s="63"/>
      <c r="G30" s="63"/>
      <c r="H30" s="63"/>
      <c r="I30" s="62"/>
      <c r="J30" s="63"/>
      <c r="K30" s="63"/>
      <c r="L30" s="320"/>
      <c r="M30" s="190"/>
    </row>
    <row r="31" spans="1:13" ht="20.100000000000001" customHeight="1" x14ac:dyDescent="0.25">
      <c r="A31" s="64"/>
      <c r="B31" s="62"/>
      <c r="C31" s="62"/>
      <c r="D31" s="320"/>
      <c r="E31" s="63"/>
      <c r="F31" s="63"/>
      <c r="G31" s="63"/>
      <c r="H31" s="63"/>
      <c r="I31" s="62"/>
      <c r="J31" s="63"/>
      <c r="K31" s="63"/>
      <c r="L31" s="320"/>
      <c r="M31" s="190"/>
    </row>
    <row r="32" spans="1:13" ht="20.100000000000001" customHeight="1" x14ac:dyDescent="0.25">
      <c r="A32" s="129" t="s">
        <v>20</v>
      </c>
      <c r="B32" s="135"/>
      <c r="C32" s="135"/>
      <c r="D32" s="321">
        <f>SUM(D30:D31)</f>
        <v>0</v>
      </c>
      <c r="E32" s="136"/>
      <c r="F32" s="136"/>
      <c r="G32" s="136"/>
      <c r="H32" s="136"/>
      <c r="I32" s="135"/>
      <c r="J32" s="136"/>
      <c r="K32" s="136"/>
      <c r="L32" s="321">
        <f>SUM(L30:L31)</f>
        <v>0</v>
      </c>
      <c r="M32" s="137"/>
    </row>
    <row r="33" spans="1:13" ht="20.100000000000001" customHeight="1" x14ac:dyDescent="0.25">
      <c r="A33" s="58" t="s">
        <v>66</v>
      </c>
      <c r="B33" s="430"/>
      <c r="C33" s="362"/>
      <c r="D33" s="362"/>
      <c r="E33" s="362"/>
      <c r="F33" s="362"/>
      <c r="G33" s="362"/>
      <c r="H33" s="362"/>
      <c r="I33" s="362"/>
      <c r="J33" s="362"/>
      <c r="K33" s="362"/>
      <c r="L33" s="362"/>
      <c r="M33" s="400"/>
    </row>
    <row r="34" spans="1:13" ht="20.100000000000001" customHeight="1" x14ac:dyDescent="0.25">
      <c r="A34" s="64"/>
      <c r="B34" s="62"/>
      <c r="C34" s="62"/>
      <c r="D34" s="320"/>
      <c r="E34" s="63"/>
      <c r="F34" s="63"/>
      <c r="G34" s="63"/>
      <c r="H34" s="63"/>
      <c r="I34" s="62"/>
      <c r="J34" s="63"/>
      <c r="K34" s="63"/>
      <c r="L34" s="320"/>
      <c r="M34" s="190"/>
    </row>
    <row r="35" spans="1:13" ht="20.100000000000001" customHeight="1" x14ac:dyDescent="0.25">
      <c r="A35" s="64"/>
      <c r="B35" s="62"/>
      <c r="C35" s="62"/>
      <c r="D35" s="320"/>
      <c r="E35" s="63"/>
      <c r="F35" s="63"/>
      <c r="G35" s="63"/>
      <c r="H35" s="63"/>
      <c r="I35" s="62"/>
      <c r="J35" s="63"/>
      <c r="K35" s="63"/>
      <c r="L35" s="320"/>
      <c r="M35" s="190"/>
    </row>
    <row r="36" spans="1:13" ht="20.100000000000001" customHeight="1" x14ac:dyDescent="0.25">
      <c r="A36" s="129" t="s">
        <v>20</v>
      </c>
      <c r="B36" s="135"/>
      <c r="C36" s="135"/>
      <c r="D36" s="321">
        <f>SUM(D34:D35)</f>
        <v>0</v>
      </c>
      <c r="E36" s="136"/>
      <c r="F36" s="136"/>
      <c r="G36" s="136"/>
      <c r="H36" s="136"/>
      <c r="I36" s="135"/>
      <c r="J36" s="136"/>
      <c r="K36" s="136"/>
      <c r="L36" s="321">
        <f>SUM(L34:L35)</f>
        <v>0</v>
      </c>
      <c r="M36" s="137"/>
    </row>
    <row r="37" spans="1:13" ht="20.100000000000001" customHeight="1" x14ac:dyDescent="0.25">
      <c r="A37" s="58" t="s">
        <v>67</v>
      </c>
      <c r="B37" s="430"/>
      <c r="C37" s="362"/>
      <c r="D37" s="362"/>
      <c r="E37" s="362"/>
      <c r="F37" s="362"/>
      <c r="G37" s="362"/>
      <c r="H37" s="362"/>
      <c r="I37" s="362"/>
      <c r="J37" s="362"/>
      <c r="K37" s="362"/>
      <c r="L37" s="362"/>
      <c r="M37" s="400"/>
    </row>
    <row r="38" spans="1:13" ht="20.100000000000001" customHeight="1" x14ac:dyDescent="0.25">
      <c r="A38" s="64"/>
      <c r="B38" s="62"/>
      <c r="C38" s="62"/>
      <c r="D38" s="320"/>
      <c r="E38" s="63"/>
      <c r="F38" s="63"/>
      <c r="G38" s="63"/>
      <c r="H38" s="63"/>
      <c r="I38" s="62"/>
      <c r="J38" s="63"/>
      <c r="K38" s="63"/>
      <c r="L38" s="320"/>
      <c r="M38" s="190"/>
    </row>
    <row r="39" spans="1:13" ht="20.100000000000001" customHeight="1" x14ac:dyDescent="0.25">
      <c r="A39" s="64"/>
      <c r="B39" s="62"/>
      <c r="C39" s="62"/>
      <c r="D39" s="320"/>
      <c r="E39" s="63"/>
      <c r="F39" s="63"/>
      <c r="G39" s="63"/>
      <c r="H39" s="63"/>
      <c r="I39" s="62"/>
      <c r="J39" s="63"/>
      <c r="K39" s="63"/>
      <c r="L39" s="320"/>
      <c r="M39" s="190"/>
    </row>
    <row r="40" spans="1:13" ht="20.100000000000001" customHeight="1" x14ac:dyDescent="0.25">
      <c r="A40" s="129" t="s">
        <v>20</v>
      </c>
      <c r="B40" s="135"/>
      <c r="C40" s="135"/>
      <c r="D40" s="321">
        <f>SUM(D38:D39)</f>
        <v>0</v>
      </c>
      <c r="E40" s="136"/>
      <c r="F40" s="136"/>
      <c r="G40" s="136"/>
      <c r="H40" s="136"/>
      <c r="I40" s="135"/>
      <c r="J40" s="136"/>
      <c r="K40" s="136"/>
      <c r="L40" s="321">
        <f>SUM(L38:L39)</f>
        <v>0</v>
      </c>
      <c r="M40" s="137"/>
    </row>
    <row r="41" spans="1:13" ht="20.100000000000001" customHeight="1" x14ac:dyDescent="0.25">
      <c r="A41" s="58" t="s">
        <v>68</v>
      </c>
      <c r="B41" s="434"/>
      <c r="C41" s="362"/>
      <c r="D41" s="362"/>
      <c r="E41" s="362"/>
      <c r="F41" s="362"/>
      <c r="G41" s="362"/>
      <c r="H41" s="362"/>
      <c r="I41" s="362"/>
      <c r="J41" s="362"/>
      <c r="K41" s="362"/>
      <c r="L41" s="362"/>
      <c r="M41" s="355"/>
    </row>
    <row r="42" spans="1:13" ht="20.100000000000001" customHeight="1" x14ac:dyDescent="0.25">
      <c r="A42" s="64"/>
      <c r="B42" s="62"/>
      <c r="C42" s="62"/>
      <c r="D42" s="320"/>
      <c r="E42" s="63"/>
      <c r="F42" s="63"/>
      <c r="G42" s="63"/>
      <c r="H42" s="63"/>
      <c r="I42" s="62"/>
      <c r="J42" s="63"/>
      <c r="K42" s="63"/>
      <c r="L42" s="320"/>
      <c r="M42" s="190"/>
    </row>
    <row r="43" spans="1:13" ht="20.100000000000001" customHeight="1" x14ac:dyDescent="0.25">
      <c r="A43" s="64"/>
      <c r="B43" s="62"/>
      <c r="C43" s="62"/>
      <c r="D43" s="320"/>
      <c r="E43" s="63"/>
      <c r="F43" s="63"/>
      <c r="G43" s="63"/>
      <c r="H43" s="63"/>
      <c r="I43" s="62"/>
      <c r="J43" s="63"/>
      <c r="K43" s="63"/>
      <c r="L43" s="320"/>
      <c r="M43" s="190"/>
    </row>
    <row r="44" spans="1:13" ht="20.100000000000001" customHeight="1" x14ac:dyDescent="0.25">
      <c r="A44" s="129" t="s">
        <v>20</v>
      </c>
      <c r="B44" s="135"/>
      <c r="C44" s="135"/>
      <c r="D44" s="321">
        <f>SUM(D42:D43)</f>
        <v>0</v>
      </c>
      <c r="E44" s="136"/>
      <c r="F44" s="136"/>
      <c r="G44" s="136"/>
      <c r="H44" s="136"/>
      <c r="I44" s="135"/>
      <c r="J44" s="136"/>
      <c r="K44" s="136"/>
      <c r="L44" s="321">
        <f>SUM(L42:L43)</f>
        <v>0</v>
      </c>
      <c r="M44" s="137"/>
    </row>
    <row r="45" spans="1:13" ht="20.100000000000001" customHeight="1" x14ac:dyDescent="0.25">
      <c r="A45" s="58" t="s">
        <v>69</v>
      </c>
      <c r="B45" s="430"/>
      <c r="C45" s="362"/>
      <c r="D45" s="362"/>
      <c r="E45" s="362"/>
      <c r="F45" s="362"/>
      <c r="G45" s="362"/>
      <c r="H45" s="362"/>
      <c r="I45" s="362"/>
      <c r="J45" s="362"/>
      <c r="K45" s="362"/>
      <c r="L45" s="362"/>
      <c r="M45" s="400"/>
    </row>
    <row r="46" spans="1:13" ht="20.100000000000001" customHeight="1" x14ac:dyDescent="0.25">
      <c r="A46" s="64"/>
      <c r="B46" s="62"/>
      <c r="C46" s="62"/>
      <c r="D46" s="320"/>
      <c r="E46" s="63"/>
      <c r="F46" s="63"/>
      <c r="G46" s="63"/>
      <c r="H46" s="63"/>
      <c r="I46" s="62"/>
      <c r="J46" s="63"/>
      <c r="K46" s="63"/>
      <c r="L46" s="320"/>
      <c r="M46" s="190"/>
    </row>
    <row r="47" spans="1:13" ht="20.100000000000001" customHeight="1" x14ac:dyDescent="0.25">
      <c r="A47" s="64"/>
      <c r="B47" s="62"/>
      <c r="C47" s="62"/>
      <c r="D47" s="320"/>
      <c r="E47" s="63"/>
      <c r="F47" s="63"/>
      <c r="G47" s="63"/>
      <c r="H47" s="63"/>
      <c r="I47" s="62"/>
      <c r="J47" s="63"/>
      <c r="K47" s="63"/>
      <c r="L47" s="320"/>
      <c r="M47" s="190"/>
    </row>
    <row r="48" spans="1:13" ht="20.100000000000001" customHeight="1" x14ac:dyDescent="0.25">
      <c r="A48" s="129" t="s">
        <v>20</v>
      </c>
      <c r="B48" s="135"/>
      <c r="C48" s="135"/>
      <c r="D48" s="321">
        <f>SUM(D46:D47)</f>
        <v>0</v>
      </c>
      <c r="E48" s="136"/>
      <c r="F48" s="136"/>
      <c r="G48" s="136"/>
      <c r="H48" s="136"/>
      <c r="I48" s="135"/>
      <c r="J48" s="136"/>
      <c r="K48" s="136"/>
      <c r="L48" s="321">
        <f>SUM(L46:L47)</f>
        <v>0</v>
      </c>
      <c r="M48" s="137"/>
    </row>
    <row r="49" spans="1:13" ht="20.100000000000001" customHeight="1" x14ac:dyDescent="0.25">
      <c r="A49" s="58" t="s">
        <v>70</v>
      </c>
      <c r="B49" s="430"/>
      <c r="C49" s="362"/>
      <c r="D49" s="362"/>
      <c r="E49" s="362"/>
      <c r="F49" s="362"/>
      <c r="G49" s="362"/>
      <c r="H49" s="362"/>
      <c r="I49" s="362"/>
      <c r="J49" s="362"/>
      <c r="K49" s="362"/>
      <c r="L49" s="362"/>
      <c r="M49" s="400"/>
    </row>
    <row r="50" spans="1:13" ht="20.100000000000001" customHeight="1" x14ac:dyDescent="0.25">
      <c r="A50" s="64"/>
      <c r="B50" s="62"/>
      <c r="C50" s="62"/>
      <c r="D50" s="320"/>
      <c r="E50" s="63"/>
      <c r="F50" s="63"/>
      <c r="G50" s="63"/>
      <c r="H50" s="63"/>
      <c r="I50" s="62"/>
      <c r="J50" s="63"/>
      <c r="K50" s="63"/>
      <c r="L50" s="320"/>
      <c r="M50" s="190"/>
    </row>
    <row r="51" spans="1:13" ht="20.100000000000001" customHeight="1" x14ac:dyDescent="0.25">
      <c r="A51" s="64"/>
      <c r="B51" s="62"/>
      <c r="C51" s="62"/>
      <c r="D51" s="320"/>
      <c r="E51" s="63"/>
      <c r="F51" s="63"/>
      <c r="G51" s="63"/>
      <c r="H51" s="63"/>
      <c r="I51" s="62"/>
      <c r="J51" s="63"/>
      <c r="K51" s="63"/>
      <c r="L51" s="320"/>
      <c r="M51" s="190"/>
    </row>
    <row r="52" spans="1:13" ht="20.100000000000001" customHeight="1" x14ac:dyDescent="0.25">
      <c r="A52" s="132" t="s">
        <v>20</v>
      </c>
      <c r="B52" s="175"/>
      <c r="C52" s="175"/>
      <c r="D52" s="322">
        <f>SUM(D50:D51)</f>
        <v>0</v>
      </c>
      <c r="E52" s="176"/>
      <c r="F52" s="176"/>
      <c r="G52" s="176"/>
      <c r="H52" s="176"/>
      <c r="I52" s="175"/>
      <c r="J52" s="176"/>
      <c r="K52" s="176"/>
      <c r="L52" s="322">
        <f>SUM(L50:L51)</f>
        <v>0</v>
      </c>
      <c r="M52" s="177"/>
    </row>
    <row r="53" spans="1:13" ht="20.100000000000001" customHeight="1" thickBot="1" x14ac:dyDescent="0.3">
      <c r="A53" s="435" t="s">
        <v>71</v>
      </c>
      <c r="B53" s="436"/>
      <c r="C53" s="436"/>
      <c r="D53" s="436"/>
      <c r="E53" s="436"/>
      <c r="F53" s="436"/>
      <c r="G53" s="436"/>
      <c r="H53" s="436"/>
      <c r="I53" s="436"/>
      <c r="J53" s="436"/>
      <c r="K53" s="437"/>
      <c r="L53" s="323">
        <f>L28+L32+L36+L40+L44+L48+L52</f>
        <v>0</v>
      </c>
      <c r="M53" s="178"/>
    </row>
    <row r="54" spans="1:13" ht="24.95" customHeight="1" thickBot="1" x14ac:dyDescent="0.3">
      <c r="A54" s="440" t="s">
        <v>72</v>
      </c>
      <c r="B54" s="441"/>
      <c r="C54" s="442"/>
      <c r="D54" s="324">
        <f>SUM(D7+D11+D15+D19+D23+D28+D32+D36+D40+D44+D48+D52)</f>
        <v>800000</v>
      </c>
      <c r="E54" s="439"/>
      <c r="F54" s="336"/>
      <c r="G54" s="336"/>
      <c r="H54" s="336"/>
      <c r="I54" s="336"/>
      <c r="J54" s="336"/>
      <c r="K54" s="403"/>
      <c r="L54" s="324">
        <f>L24+L53</f>
        <v>1000</v>
      </c>
      <c r="M54" s="56"/>
    </row>
    <row r="55" spans="1:13" ht="21.95" customHeight="1" x14ac:dyDescent="0.25">
      <c r="A55" s="429" t="s">
        <v>190</v>
      </c>
      <c r="B55" s="332"/>
      <c r="C55" s="332"/>
      <c r="D55" s="332"/>
      <c r="E55" s="332"/>
      <c r="F55" s="332"/>
      <c r="G55" s="332"/>
      <c r="H55" s="332"/>
      <c r="I55" s="332"/>
      <c r="J55" s="332"/>
      <c r="K55" s="332"/>
      <c r="L55" s="332"/>
      <c r="M55" s="332"/>
    </row>
    <row r="56" spans="1:13" ht="21.95" customHeight="1" x14ac:dyDescent="0.25">
      <c r="A56" s="366" t="s">
        <v>191</v>
      </c>
      <c r="B56" s="422"/>
      <c r="C56" s="422"/>
      <c r="D56" s="424"/>
      <c r="E56" s="423"/>
      <c r="F56" s="423"/>
      <c r="G56" s="423"/>
      <c r="H56" s="423"/>
      <c r="I56" s="422"/>
      <c r="J56" s="423"/>
      <c r="K56" s="423"/>
      <c r="L56" s="424"/>
      <c r="M56" s="423"/>
    </row>
    <row r="57" spans="1:13" ht="21.95" customHeight="1" x14ac:dyDescent="0.25">
      <c r="A57" s="366" t="s">
        <v>192</v>
      </c>
      <c r="B57" s="422"/>
      <c r="C57" s="422"/>
      <c r="D57" s="424"/>
      <c r="E57" s="423"/>
      <c r="F57" s="423"/>
      <c r="G57" s="423"/>
      <c r="H57" s="423"/>
      <c r="I57" s="422"/>
      <c r="J57" s="423"/>
      <c r="K57" s="423"/>
      <c r="L57" s="424"/>
      <c r="M57" s="423"/>
    </row>
    <row r="58" spans="1:13" ht="21.95" customHeight="1" x14ac:dyDescent="0.25">
      <c r="A58" s="366" t="s">
        <v>193</v>
      </c>
      <c r="B58" s="422"/>
      <c r="C58" s="422"/>
      <c r="D58" s="424"/>
      <c r="E58" s="423"/>
      <c r="F58" s="423"/>
      <c r="G58" s="423"/>
      <c r="H58" s="423"/>
      <c r="I58" s="422"/>
      <c r="J58" s="423"/>
      <c r="K58" s="423"/>
      <c r="L58" s="424"/>
      <c r="M58" s="423"/>
    </row>
    <row r="59" spans="1:13" ht="38.25" customHeight="1" x14ac:dyDescent="0.25">
      <c r="A59" s="394" t="s">
        <v>194</v>
      </c>
      <c r="B59" s="422"/>
      <c r="C59" s="422"/>
      <c r="D59" s="424"/>
      <c r="E59" s="423"/>
      <c r="F59" s="423"/>
      <c r="G59" s="423"/>
      <c r="H59" s="423"/>
      <c r="I59" s="422"/>
      <c r="J59" s="423"/>
      <c r="K59" s="423"/>
      <c r="L59" s="424"/>
      <c r="M59" s="423"/>
    </row>
    <row r="60" spans="1:13" ht="21.95" customHeight="1" x14ac:dyDescent="0.25">
      <c r="A60" s="366" t="s">
        <v>195</v>
      </c>
      <c r="B60" s="422"/>
      <c r="C60" s="422"/>
      <c r="D60" s="424"/>
      <c r="E60" s="423"/>
      <c r="F60" s="423"/>
      <c r="G60" s="423"/>
      <c r="H60" s="423"/>
      <c r="I60" s="422"/>
      <c r="J60" s="423"/>
      <c r="K60" s="423"/>
      <c r="L60" s="424"/>
      <c r="M60" s="423"/>
    </row>
    <row r="61" spans="1:13" ht="21.95" customHeight="1" x14ac:dyDescent="0.25">
      <c r="A61" s="191"/>
      <c r="B61" s="191"/>
      <c r="C61" s="191"/>
      <c r="D61" s="275"/>
      <c r="E61" s="100"/>
      <c r="F61" s="100"/>
      <c r="G61" s="100"/>
      <c r="H61" s="100"/>
      <c r="I61" s="191"/>
      <c r="J61" s="191"/>
      <c r="K61" s="191"/>
      <c r="L61" s="275"/>
      <c r="M61" s="191"/>
    </row>
    <row r="62" spans="1:13" ht="21.95" customHeight="1" x14ac:dyDescent="0.25">
      <c r="A62" s="191"/>
      <c r="B62" s="191"/>
      <c r="C62" s="191"/>
      <c r="D62" s="275"/>
      <c r="E62" s="100"/>
      <c r="F62" s="100"/>
      <c r="G62" s="100"/>
      <c r="H62" s="100"/>
      <c r="I62" s="191"/>
      <c r="J62" s="191"/>
      <c r="K62" s="191"/>
      <c r="L62" s="275"/>
      <c r="M62" s="191"/>
    </row>
  </sheetData>
  <mergeCells count="24">
    <mergeCell ref="A60:M60"/>
    <mergeCell ref="B33:M33"/>
    <mergeCell ref="B20:M20"/>
    <mergeCell ref="B45:M45"/>
    <mergeCell ref="B41:M41"/>
    <mergeCell ref="A53:K53"/>
    <mergeCell ref="B25:M25"/>
    <mergeCell ref="B37:M37"/>
    <mergeCell ref="A58:M58"/>
    <mergeCell ref="A59:M59"/>
    <mergeCell ref="B49:M49"/>
    <mergeCell ref="A24:K24"/>
    <mergeCell ref="E54:K54"/>
    <mergeCell ref="B29:M29"/>
    <mergeCell ref="A54:C54"/>
    <mergeCell ref="A1:L1"/>
    <mergeCell ref="A56:M56"/>
    <mergeCell ref="A55:M55"/>
    <mergeCell ref="A57:M57"/>
    <mergeCell ref="B12:M12"/>
    <mergeCell ref="A2:L2"/>
    <mergeCell ref="B4:M4"/>
    <mergeCell ref="B16:M16"/>
    <mergeCell ref="B8:M8"/>
  </mergeCells>
  <phoneticPr fontId="1" type="noConversion"/>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
  <sheetViews>
    <sheetView workbookViewId="0">
      <pane ySplit="6" topLeftCell="A7" activePane="bottomLeft" state="frozen"/>
      <selection pane="bottomLeft" activeCell="H14" sqref="H14"/>
    </sheetView>
  </sheetViews>
  <sheetFormatPr defaultRowHeight="15.75" x14ac:dyDescent="0.25"/>
  <cols>
    <col min="1" max="5" width="15.28515625" style="32" customWidth="1"/>
    <col min="6" max="6" width="37.140625" style="32" customWidth="1"/>
    <col min="7" max="7" width="15.28515625" style="32" customWidth="1"/>
    <col min="8" max="8" width="16.140625" style="106" bestFit="1" customWidth="1"/>
    <col min="9" max="9" width="9.140625" style="32" customWidth="1"/>
    <col min="10" max="16384" width="9.140625" style="32"/>
  </cols>
  <sheetData>
    <row r="1" spans="1:8" ht="21.95" customHeight="1" x14ac:dyDescent="0.25">
      <c r="A1" s="384" t="s">
        <v>196</v>
      </c>
      <c r="B1" s="396"/>
      <c r="C1" s="396"/>
      <c r="D1" s="396"/>
      <c r="E1" s="396"/>
      <c r="F1" s="396"/>
      <c r="G1" s="396"/>
      <c r="H1" s="395"/>
    </row>
    <row r="2" spans="1:8" ht="21.95" customHeight="1" x14ac:dyDescent="0.25">
      <c r="A2" s="83"/>
      <c r="B2" s="106"/>
      <c r="C2" s="106"/>
      <c r="D2" s="106"/>
      <c r="E2" s="106"/>
      <c r="F2" s="106"/>
      <c r="G2" s="106"/>
    </row>
    <row r="3" spans="1:8" ht="21.95" customHeight="1" x14ac:dyDescent="0.25">
      <c r="A3" s="443" t="s">
        <v>197</v>
      </c>
      <c r="B3" s="396"/>
      <c r="C3" s="396"/>
      <c r="D3" s="396"/>
      <c r="E3" s="396"/>
      <c r="F3" s="443" t="s">
        <v>198</v>
      </c>
      <c r="G3" s="396"/>
      <c r="H3" s="395"/>
    </row>
    <row r="4" spans="1:8" ht="21.95" customHeight="1" x14ac:dyDescent="0.25">
      <c r="A4" s="443" t="s">
        <v>199</v>
      </c>
      <c r="B4" s="396"/>
      <c r="C4" s="396"/>
      <c r="D4" s="396"/>
      <c r="E4" s="396"/>
      <c r="F4" s="443" t="s">
        <v>200</v>
      </c>
      <c r="G4" s="396"/>
      <c r="H4" s="395"/>
    </row>
    <row r="5" spans="1:8" ht="21.95" customHeight="1" thickBot="1" x14ac:dyDescent="0.3">
      <c r="A5" s="447" t="s">
        <v>201</v>
      </c>
      <c r="B5" s="448"/>
      <c r="C5" s="448"/>
      <c r="D5" s="448"/>
      <c r="E5" s="448"/>
      <c r="F5" s="448"/>
      <c r="G5" s="448"/>
      <c r="H5" s="82" t="s">
        <v>11</v>
      </c>
    </row>
    <row r="6" spans="1:8" ht="30" customHeight="1" thickBot="1" x14ac:dyDescent="0.3">
      <c r="A6" s="79" t="s">
        <v>202</v>
      </c>
      <c r="B6" s="80" t="s">
        <v>180</v>
      </c>
      <c r="C6" s="80" t="s">
        <v>106</v>
      </c>
      <c r="D6" s="80" t="s">
        <v>181</v>
      </c>
      <c r="E6" s="80" t="s">
        <v>182</v>
      </c>
      <c r="F6" s="80" t="s">
        <v>203</v>
      </c>
      <c r="G6" s="80" t="s">
        <v>204</v>
      </c>
      <c r="H6" s="81" t="s">
        <v>50</v>
      </c>
    </row>
    <row r="7" spans="1:8" ht="21.95" customHeight="1" x14ac:dyDescent="0.25">
      <c r="A7" s="84" t="s">
        <v>205</v>
      </c>
      <c r="B7" s="85"/>
      <c r="C7" s="86"/>
      <c r="D7" s="85"/>
      <c r="E7" s="86"/>
      <c r="F7" s="87"/>
      <c r="G7" s="325">
        <v>100000</v>
      </c>
      <c r="H7" s="28" t="s">
        <v>53</v>
      </c>
    </row>
    <row r="8" spans="1:8" ht="21.95" customHeight="1" x14ac:dyDescent="0.25">
      <c r="A8" s="84" t="s">
        <v>206</v>
      </c>
      <c r="B8" s="85"/>
      <c r="C8" s="86"/>
      <c r="D8" s="85"/>
      <c r="E8" s="86"/>
      <c r="F8" s="87"/>
      <c r="G8" s="325"/>
      <c r="H8" s="28"/>
    </row>
    <row r="9" spans="1:8" ht="21.95" customHeight="1" x14ac:dyDescent="0.25">
      <c r="A9" s="88"/>
      <c r="B9" s="86"/>
      <c r="C9" s="86"/>
      <c r="D9" s="86"/>
      <c r="E9" s="86"/>
      <c r="F9" s="86"/>
      <c r="G9" s="325"/>
      <c r="H9" s="90"/>
    </row>
    <row r="10" spans="1:8" ht="21.95" customHeight="1" x14ac:dyDescent="0.25">
      <c r="A10" s="449" t="s">
        <v>213</v>
      </c>
      <c r="B10" s="450"/>
      <c r="C10" s="450"/>
      <c r="D10" s="450"/>
      <c r="E10" s="450"/>
      <c r="F10" s="451"/>
      <c r="G10" s="326">
        <f>SUM(G7:G9)</f>
        <v>100000</v>
      </c>
      <c r="H10" s="327"/>
    </row>
    <row r="11" spans="1:8" ht="21.95" customHeight="1" x14ac:dyDescent="0.25">
      <c r="A11" s="89"/>
      <c r="B11" s="86"/>
      <c r="C11" s="86"/>
      <c r="D11" s="86"/>
      <c r="E11" s="86"/>
      <c r="F11" s="86"/>
      <c r="G11" s="325"/>
      <c r="H11" s="90"/>
    </row>
    <row r="12" spans="1:8" ht="21.95" customHeight="1" x14ac:dyDescent="0.25">
      <c r="A12" s="88"/>
      <c r="B12" s="86"/>
      <c r="C12" s="86"/>
      <c r="D12" s="86"/>
      <c r="E12" s="86"/>
      <c r="F12" s="86"/>
      <c r="G12" s="325"/>
      <c r="H12" s="90"/>
    </row>
    <row r="13" spans="1:8" ht="21.95" customHeight="1" x14ac:dyDescent="0.25">
      <c r="A13" s="88"/>
      <c r="B13" s="86"/>
      <c r="C13" s="86"/>
      <c r="D13" s="86"/>
      <c r="E13" s="86"/>
      <c r="F13" s="86"/>
      <c r="G13" s="325"/>
      <c r="H13" s="90"/>
    </row>
    <row r="14" spans="1:8" ht="21.95" customHeight="1" thickBot="1" x14ac:dyDescent="0.3">
      <c r="A14" s="452" t="s">
        <v>214</v>
      </c>
      <c r="B14" s="453"/>
      <c r="C14" s="453"/>
      <c r="D14" s="453"/>
      <c r="E14" s="453"/>
      <c r="F14" s="454"/>
      <c r="G14" s="326">
        <f>SUM(G11:G13)</f>
        <v>0</v>
      </c>
      <c r="H14" s="328"/>
    </row>
    <row r="15" spans="1:8" ht="24.95" customHeight="1" thickBot="1" x14ac:dyDescent="0.3">
      <c r="A15" s="455" t="s">
        <v>72</v>
      </c>
      <c r="B15" s="456"/>
      <c r="C15" s="456"/>
      <c r="D15" s="456"/>
      <c r="E15" s="456"/>
      <c r="F15" s="457"/>
      <c r="G15" s="329">
        <f>G10+G14</f>
        <v>100000</v>
      </c>
      <c r="H15" s="330"/>
    </row>
    <row r="16" spans="1:8" ht="35.25" customHeight="1" x14ac:dyDescent="0.25">
      <c r="A16" s="445" t="s">
        <v>207</v>
      </c>
      <c r="B16" s="446"/>
      <c r="C16" s="446"/>
      <c r="D16" s="446"/>
      <c r="E16" s="446"/>
      <c r="F16" s="446"/>
      <c r="G16" s="446"/>
      <c r="H16" s="446"/>
    </row>
    <row r="17" spans="1:8" ht="21.95" customHeight="1" x14ac:dyDescent="0.25">
      <c r="A17" s="383" t="s">
        <v>208</v>
      </c>
      <c r="B17" s="396"/>
      <c r="C17" s="396"/>
      <c r="D17" s="396"/>
      <c r="E17" s="396"/>
      <c r="F17" s="396"/>
      <c r="G17" s="396"/>
      <c r="H17" s="395"/>
    </row>
    <row r="18" spans="1:8" ht="21.95" customHeight="1" x14ac:dyDescent="0.25">
      <c r="A18" s="383" t="s">
        <v>209</v>
      </c>
      <c r="B18" s="396"/>
      <c r="C18" s="396"/>
      <c r="D18" s="396"/>
      <c r="E18" s="396"/>
      <c r="F18" s="396"/>
      <c r="G18" s="396"/>
      <c r="H18" s="395"/>
    </row>
    <row r="19" spans="1:8" ht="21.95" customHeight="1" x14ac:dyDescent="0.25">
      <c r="A19" s="383" t="s">
        <v>210</v>
      </c>
      <c r="B19" s="396"/>
      <c r="C19" s="396"/>
      <c r="D19" s="396"/>
      <c r="E19" s="396"/>
      <c r="F19" s="396"/>
      <c r="G19" s="396"/>
      <c r="H19" s="395"/>
    </row>
    <row r="20" spans="1:8" ht="21.95" customHeight="1" x14ac:dyDescent="0.25">
      <c r="A20" s="382" t="s">
        <v>211</v>
      </c>
      <c r="B20" s="396"/>
      <c r="C20" s="396"/>
      <c r="D20" s="396"/>
      <c r="E20" s="396"/>
      <c r="F20" s="396"/>
      <c r="G20" s="396"/>
      <c r="H20" s="395"/>
    </row>
    <row r="21" spans="1:8" ht="51" customHeight="1" x14ac:dyDescent="0.25">
      <c r="A21" s="444" t="s">
        <v>212</v>
      </c>
      <c r="B21" s="396"/>
      <c r="C21" s="396"/>
      <c r="D21" s="396"/>
      <c r="E21" s="396"/>
      <c r="F21" s="396"/>
      <c r="G21" s="396"/>
      <c r="H21" s="395"/>
    </row>
  </sheetData>
  <mergeCells count="15">
    <mergeCell ref="A21:H21"/>
    <mergeCell ref="A16:H16"/>
    <mergeCell ref="A20:H20"/>
    <mergeCell ref="A5:G5"/>
    <mergeCell ref="F4:H4"/>
    <mergeCell ref="A10:F10"/>
    <mergeCell ref="A14:F14"/>
    <mergeCell ref="A15:F15"/>
    <mergeCell ref="A1:H1"/>
    <mergeCell ref="A19:H19"/>
    <mergeCell ref="F3:H3"/>
    <mergeCell ref="A18:H18"/>
    <mergeCell ref="A3:E3"/>
    <mergeCell ref="A17:H17"/>
    <mergeCell ref="A4:E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0"/>
  <sheetViews>
    <sheetView tabSelected="1" workbookViewId="0">
      <selection activeCell="G11" sqref="G11"/>
    </sheetView>
  </sheetViews>
  <sheetFormatPr defaultRowHeight="15.75" x14ac:dyDescent="0.25"/>
  <cols>
    <col min="1" max="1" width="30.140625" customWidth="1"/>
    <col min="2" max="4" width="13.28515625" customWidth="1"/>
    <col min="5" max="13" width="12.7109375" customWidth="1"/>
    <col min="14" max="14" width="22.42578125" customWidth="1"/>
    <col min="15" max="15" width="17.42578125" bestFit="1" customWidth="1"/>
  </cols>
  <sheetData>
    <row r="1" spans="1:15" ht="19.5" customHeight="1" x14ac:dyDescent="0.25">
      <c r="A1" s="353" t="s">
        <v>9</v>
      </c>
      <c r="B1" s="352"/>
      <c r="C1" s="352"/>
      <c r="D1" s="352"/>
      <c r="E1" s="352"/>
      <c r="F1" s="352"/>
      <c r="G1" s="352"/>
      <c r="H1" s="352"/>
      <c r="I1" s="352"/>
      <c r="J1" s="352"/>
      <c r="K1" s="352"/>
      <c r="L1" s="352"/>
      <c r="M1" s="352"/>
      <c r="N1" s="352"/>
      <c r="O1" s="352"/>
    </row>
    <row r="2" spans="1:15" ht="21" customHeight="1" x14ac:dyDescent="0.25">
      <c r="A2" s="363" t="s">
        <v>10</v>
      </c>
      <c r="B2" s="352"/>
      <c r="C2" s="352"/>
      <c r="D2" s="352"/>
      <c r="E2" s="352"/>
      <c r="F2" s="352"/>
      <c r="G2" s="352"/>
      <c r="H2" s="352"/>
      <c r="I2" s="352"/>
      <c r="J2" s="352"/>
      <c r="K2" s="352"/>
      <c r="L2" s="352"/>
      <c r="M2" s="352"/>
      <c r="N2" s="352"/>
      <c r="O2" s="352"/>
    </row>
    <row r="3" spans="1:15" ht="20.100000000000001" customHeight="1" x14ac:dyDescent="0.25">
      <c r="A3" s="357" t="str">
        <f>"資料期間：民國114年9月1日至"&amp;會計報告封面!I8</f>
        <v>資料期間：民國114年9月1日至115年○月○○日</v>
      </c>
      <c r="B3" s="352"/>
      <c r="C3" s="352"/>
      <c r="D3" s="352"/>
      <c r="E3" s="352"/>
      <c r="F3" s="352"/>
      <c r="G3" s="352"/>
      <c r="H3" s="352"/>
      <c r="I3" s="352"/>
      <c r="J3" s="352"/>
      <c r="K3" s="352"/>
      <c r="L3" s="352"/>
      <c r="M3" s="352"/>
      <c r="N3" s="352"/>
      <c r="O3" s="352"/>
    </row>
    <row r="4" spans="1:15" ht="20.100000000000001" customHeight="1" x14ac:dyDescent="0.25">
      <c r="A4" s="360" t="str">
        <f>"公司名稱："&amp;會計報告封面!I6</f>
        <v>公司名稱：</v>
      </c>
      <c r="B4" s="359"/>
      <c r="C4" s="359"/>
      <c r="D4" s="359"/>
      <c r="E4" s="359"/>
      <c r="F4" s="358" t="str">
        <f>"計畫名稱："&amp;會計報告封面!I4</f>
        <v>計畫名稱：</v>
      </c>
      <c r="G4" s="359"/>
      <c r="H4" s="359"/>
      <c r="I4" s="359"/>
      <c r="J4" s="359"/>
      <c r="K4" s="359"/>
      <c r="L4" s="359"/>
      <c r="M4" s="359"/>
      <c r="N4" s="1"/>
      <c r="O4" s="18" t="s">
        <v>11</v>
      </c>
    </row>
    <row r="5" spans="1:15" ht="20.100000000000001" customHeight="1" x14ac:dyDescent="0.25">
      <c r="A5" s="12"/>
      <c r="B5" s="361" t="s">
        <v>12</v>
      </c>
      <c r="C5" s="362"/>
      <c r="D5" s="355"/>
      <c r="E5" s="361" t="s">
        <v>13</v>
      </c>
      <c r="F5" s="362"/>
      <c r="G5" s="355"/>
      <c r="H5" s="361" t="s">
        <v>14</v>
      </c>
      <c r="I5" s="362"/>
      <c r="J5" s="355"/>
      <c r="K5" s="361" t="s">
        <v>15</v>
      </c>
      <c r="L5" s="362"/>
      <c r="M5" s="355"/>
      <c r="N5" s="354" t="s">
        <v>16</v>
      </c>
      <c r="O5" s="355"/>
    </row>
    <row r="6" spans="1:15" ht="33" customHeight="1" x14ac:dyDescent="0.25">
      <c r="A6" s="11" t="s">
        <v>17</v>
      </c>
      <c r="B6" s="201" t="s">
        <v>18</v>
      </c>
      <c r="C6" s="201" t="s">
        <v>19</v>
      </c>
      <c r="D6" s="201" t="s">
        <v>20</v>
      </c>
      <c r="E6" s="201" t="s">
        <v>18</v>
      </c>
      <c r="F6" s="201" t="s">
        <v>19</v>
      </c>
      <c r="G6" s="201" t="s">
        <v>20</v>
      </c>
      <c r="H6" s="201" t="s">
        <v>18</v>
      </c>
      <c r="I6" s="201" t="s">
        <v>19</v>
      </c>
      <c r="J6" s="201" t="s">
        <v>20</v>
      </c>
      <c r="K6" s="201" t="s">
        <v>18</v>
      </c>
      <c r="L6" s="201" t="s">
        <v>19</v>
      </c>
      <c r="M6" s="202" t="s">
        <v>20</v>
      </c>
      <c r="N6" s="184" t="s">
        <v>21</v>
      </c>
      <c r="O6" s="184" t="s">
        <v>22</v>
      </c>
    </row>
    <row r="7" spans="1:15" ht="20.100000000000001" customHeight="1" x14ac:dyDescent="0.25">
      <c r="A7" s="13" t="s">
        <v>23</v>
      </c>
      <c r="B7" s="203">
        <v>358000</v>
      </c>
      <c r="C7" s="203">
        <v>542000</v>
      </c>
      <c r="D7" s="204">
        <f>SUM(B7:C7)</f>
        <v>900000</v>
      </c>
      <c r="E7" s="205">
        <f>ROUND(MIN(G7*B14, B7), 0)</f>
        <v>78789</v>
      </c>
      <c r="F7" s="205">
        <f>G7-E7</f>
        <v>102012</v>
      </c>
      <c r="G7" s="204">
        <f>研發人員薪資表!H39</f>
        <v>180801</v>
      </c>
      <c r="H7" s="204"/>
      <c r="I7" s="204"/>
      <c r="J7" s="204"/>
      <c r="K7" s="204">
        <f t="shared" ref="K7:M11" si="0">E7+H7</f>
        <v>78789</v>
      </c>
      <c r="L7" s="204">
        <f t="shared" si="0"/>
        <v>102012</v>
      </c>
      <c r="M7" s="206">
        <f t="shared" si="0"/>
        <v>180801</v>
      </c>
      <c r="N7" s="21">
        <f t="shared" ref="N7:N12" si="1">K7/B7</f>
        <v>0.22008100558659219</v>
      </c>
      <c r="O7" s="207">
        <f t="shared" ref="O7:O12" si="2">B7-K7</f>
        <v>279211</v>
      </c>
    </row>
    <row r="8" spans="1:15" ht="20.100000000000001" customHeight="1" x14ac:dyDescent="0.25">
      <c r="A8" s="14" t="s">
        <v>24</v>
      </c>
      <c r="B8" s="203">
        <v>152000</v>
      </c>
      <c r="C8" s="203">
        <v>198000</v>
      </c>
      <c r="D8" s="204">
        <f>SUM(B8:C8)</f>
        <v>350000</v>
      </c>
      <c r="E8" s="205">
        <f>ROUND(MIN(G8*B14, B8), 0)</f>
        <v>6537</v>
      </c>
      <c r="F8" s="205">
        <f>G8-E8</f>
        <v>8463</v>
      </c>
      <c r="G8" s="204">
        <f>消耗性器材及原材料費!K24</f>
        <v>15000</v>
      </c>
      <c r="H8" s="204"/>
      <c r="I8" s="204"/>
      <c r="J8" s="204"/>
      <c r="K8" s="204">
        <f t="shared" si="0"/>
        <v>6537</v>
      </c>
      <c r="L8" s="204">
        <f t="shared" si="0"/>
        <v>8463</v>
      </c>
      <c r="M8" s="206">
        <f t="shared" si="0"/>
        <v>15000</v>
      </c>
      <c r="N8" s="21">
        <f t="shared" si="1"/>
        <v>4.3006578947368423E-2</v>
      </c>
      <c r="O8" s="207">
        <f t="shared" si="2"/>
        <v>145463</v>
      </c>
    </row>
    <row r="9" spans="1:15" ht="20.100000000000001" customHeight="1" x14ac:dyDescent="0.25">
      <c r="A9" s="14" t="s">
        <v>25</v>
      </c>
      <c r="B9" s="203">
        <v>340000</v>
      </c>
      <c r="C9" s="203">
        <v>340000</v>
      </c>
      <c r="D9" s="204">
        <f>SUM(B9:C9)</f>
        <v>680000</v>
      </c>
      <c r="E9" s="205">
        <f>ROUND(MIN(G9*B14, B9), 0)</f>
        <v>1547</v>
      </c>
      <c r="F9" s="205">
        <f>G9-E9</f>
        <v>2002</v>
      </c>
      <c r="G9" s="204">
        <f>'研發設備使用費-已有設備'!K24+'研發設備使用費-新增設備'!J24</f>
        <v>3549</v>
      </c>
      <c r="H9" s="204"/>
      <c r="I9" s="204"/>
      <c r="J9" s="204"/>
      <c r="K9" s="204">
        <f t="shared" si="0"/>
        <v>1547</v>
      </c>
      <c r="L9" s="204">
        <f t="shared" si="0"/>
        <v>2002</v>
      </c>
      <c r="M9" s="206">
        <f t="shared" si="0"/>
        <v>3549</v>
      </c>
      <c r="N9" s="21">
        <f t="shared" si="1"/>
        <v>4.5500000000000002E-3</v>
      </c>
      <c r="O9" s="207">
        <f t="shared" si="2"/>
        <v>338453</v>
      </c>
    </row>
    <row r="10" spans="1:15" ht="20.100000000000001" customHeight="1" x14ac:dyDescent="0.25">
      <c r="A10" s="13" t="s">
        <v>26</v>
      </c>
      <c r="B10" s="203">
        <v>10000</v>
      </c>
      <c r="C10" s="203">
        <v>15000</v>
      </c>
      <c r="D10" s="204">
        <f>SUM(B10:C10)</f>
        <v>25000</v>
      </c>
      <c r="E10" s="205">
        <f>ROUND(MIN(G10*B14, B10), 0)</f>
        <v>436</v>
      </c>
      <c r="F10" s="205">
        <f>G10-E10</f>
        <v>564</v>
      </c>
      <c r="G10" s="204">
        <f>研發設備維護費!L24</f>
        <v>1000</v>
      </c>
      <c r="H10" s="204"/>
      <c r="I10" s="204"/>
      <c r="J10" s="204"/>
      <c r="K10" s="204">
        <f t="shared" si="0"/>
        <v>436</v>
      </c>
      <c r="L10" s="204">
        <f t="shared" si="0"/>
        <v>564</v>
      </c>
      <c r="M10" s="206">
        <f t="shared" si="0"/>
        <v>1000</v>
      </c>
      <c r="N10" s="21">
        <f t="shared" si="1"/>
        <v>4.36E-2</v>
      </c>
      <c r="O10" s="207">
        <f t="shared" si="2"/>
        <v>9564</v>
      </c>
    </row>
    <row r="11" spans="1:15" ht="20.100000000000001" customHeight="1" x14ac:dyDescent="0.25">
      <c r="A11" s="14" t="s">
        <v>27</v>
      </c>
      <c r="B11" s="203">
        <v>90000</v>
      </c>
      <c r="C11" s="203">
        <v>135000</v>
      </c>
      <c r="D11" s="204">
        <f>SUM(B11:C11)</f>
        <v>225000</v>
      </c>
      <c r="E11" s="205">
        <f>ROUND(IF(D11=0, 0, MIN(G11*B14, B11)), 0)</f>
        <v>43578</v>
      </c>
      <c r="F11" s="205">
        <f>G11-E11</f>
        <v>56422</v>
      </c>
      <c r="G11" s="204">
        <f>技術引進及委託研究費!G10</f>
        <v>100000</v>
      </c>
      <c r="H11" s="204"/>
      <c r="I11" s="204"/>
      <c r="J11" s="204"/>
      <c r="K11" s="204">
        <f t="shared" si="0"/>
        <v>43578</v>
      </c>
      <c r="L11" s="204">
        <f t="shared" si="0"/>
        <v>56422</v>
      </c>
      <c r="M11" s="206">
        <f t="shared" si="0"/>
        <v>100000</v>
      </c>
      <c r="N11" s="21">
        <f t="shared" si="1"/>
        <v>0.48420000000000002</v>
      </c>
      <c r="O11" s="207">
        <f t="shared" si="2"/>
        <v>46422</v>
      </c>
    </row>
    <row r="12" spans="1:15" ht="20.100000000000001" customHeight="1" thickBot="1" x14ac:dyDescent="0.3">
      <c r="A12" s="11" t="s">
        <v>28</v>
      </c>
      <c r="B12" s="208">
        <f t="shared" ref="B12:M12" si="3">SUM(B7:B11)</f>
        <v>950000</v>
      </c>
      <c r="C12" s="208">
        <f t="shared" si="3"/>
        <v>1230000</v>
      </c>
      <c r="D12" s="204">
        <f t="shared" si="3"/>
        <v>2180000</v>
      </c>
      <c r="E12" s="204">
        <f t="shared" si="3"/>
        <v>130887</v>
      </c>
      <c r="F12" s="204">
        <f t="shared" si="3"/>
        <v>169463</v>
      </c>
      <c r="G12" s="204">
        <f t="shared" si="3"/>
        <v>300350</v>
      </c>
      <c r="H12" s="204">
        <f t="shared" si="3"/>
        <v>0</v>
      </c>
      <c r="I12" s="204">
        <f t="shared" si="3"/>
        <v>0</v>
      </c>
      <c r="J12" s="204">
        <f t="shared" si="3"/>
        <v>0</v>
      </c>
      <c r="K12" s="204">
        <f t="shared" si="3"/>
        <v>130887</v>
      </c>
      <c r="L12" s="204">
        <f t="shared" si="3"/>
        <v>169463</v>
      </c>
      <c r="M12" s="209">
        <f t="shared" si="3"/>
        <v>300350</v>
      </c>
      <c r="N12" s="22">
        <f t="shared" si="1"/>
        <v>0.13777578947368421</v>
      </c>
      <c r="O12" s="210">
        <f t="shared" si="2"/>
        <v>819113</v>
      </c>
    </row>
    <row r="13" spans="1:15" ht="33" customHeight="1" x14ac:dyDescent="0.25">
      <c r="A13" s="12" t="s">
        <v>29</v>
      </c>
      <c r="B13" s="211">
        <f>B12*50%</f>
        <v>475000</v>
      </c>
      <c r="C13" s="212"/>
      <c r="D13" s="213"/>
      <c r="E13" s="213"/>
      <c r="F13" s="213"/>
      <c r="G13" s="213"/>
      <c r="H13" s="213"/>
      <c r="I13" s="213"/>
      <c r="J13" s="213"/>
      <c r="K13" s="213"/>
      <c r="L13" s="214"/>
      <c r="M13" s="215" t="s">
        <v>30</v>
      </c>
      <c r="N13" s="216" t="s">
        <v>31</v>
      </c>
      <c r="O13" s="217"/>
    </row>
    <row r="14" spans="1:15" ht="33" customHeight="1" x14ac:dyDescent="0.25">
      <c r="A14" s="12" t="s">
        <v>32</v>
      </c>
      <c r="B14" s="109">
        <f>B12/D12</f>
        <v>0.43577981651376146</v>
      </c>
      <c r="C14" s="213"/>
      <c r="D14" s="213"/>
      <c r="E14" s="213"/>
      <c r="F14" s="213"/>
      <c r="G14" s="213"/>
      <c r="H14" s="213"/>
      <c r="I14" s="213"/>
      <c r="J14" s="213"/>
      <c r="K14" s="213"/>
      <c r="L14" s="218"/>
      <c r="M14" s="219"/>
      <c r="N14" s="216" t="s">
        <v>33</v>
      </c>
      <c r="O14" s="220"/>
    </row>
    <row r="15" spans="1:15" ht="33.75" customHeight="1" thickBot="1" x14ac:dyDescent="0.3">
      <c r="A15" s="15"/>
      <c r="B15" s="15"/>
      <c r="C15" s="15"/>
      <c r="D15" s="213"/>
      <c r="E15" s="213"/>
      <c r="F15" s="213"/>
      <c r="G15" s="213"/>
      <c r="H15" s="213"/>
      <c r="I15" s="213"/>
      <c r="J15" s="213"/>
      <c r="K15" s="213"/>
      <c r="L15" s="218"/>
      <c r="M15" s="221"/>
      <c r="N15" s="222" t="s">
        <v>34</v>
      </c>
      <c r="O15" s="223"/>
    </row>
    <row r="16" spans="1:15" x14ac:dyDescent="0.25">
      <c r="A16" s="356" t="s">
        <v>35</v>
      </c>
      <c r="B16" s="352"/>
      <c r="C16" s="352"/>
      <c r="D16" s="352"/>
      <c r="E16" s="352"/>
      <c r="F16" s="352"/>
      <c r="G16" s="352"/>
      <c r="H16" s="352"/>
      <c r="I16" s="352"/>
      <c r="J16" s="352"/>
      <c r="K16" s="352"/>
      <c r="L16" s="352"/>
      <c r="M16" s="352"/>
      <c r="N16" s="352"/>
      <c r="O16" s="352"/>
    </row>
    <row r="17" spans="1:15" x14ac:dyDescent="0.25">
      <c r="A17" s="356" t="s">
        <v>36</v>
      </c>
      <c r="B17" s="352"/>
      <c r="C17" s="352"/>
      <c r="D17" s="352"/>
      <c r="E17" s="352"/>
      <c r="F17" s="352"/>
      <c r="G17" s="352"/>
      <c r="H17" s="352"/>
      <c r="I17" s="352"/>
      <c r="J17" s="352"/>
      <c r="K17" s="352"/>
      <c r="L17" s="352"/>
      <c r="M17" s="352"/>
      <c r="N17" s="352"/>
      <c r="O17" s="352"/>
    </row>
    <row r="18" spans="1:15" x14ac:dyDescent="0.25">
      <c r="A18" s="356" t="s">
        <v>37</v>
      </c>
      <c r="B18" s="352"/>
      <c r="C18" s="352"/>
      <c r="D18" s="352"/>
      <c r="E18" s="352"/>
      <c r="F18" s="352"/>
      <c r="G18" s="352"/>
      <c r="H18" s="352"/>
      <c r="I18" s="352"/>
      <c r="J18" s="352"/>
      <c r="K18" s="352"/>
      <c r="L18" s="352"/>
      <c r="M18" s="352"/>
      <c r="N18" s="352"/>
      <c r="O18" s="352"/>
    </row>
    <row r="19" spans="1:15" ht="20.100000000000001" customHeight="1" x14ac:dyDescent="0.25">
      <c r="A19" s="351" t="s">
        <v>38</v>
      </c>
      <c r="B19" s="352"/>
      <c r="C19" s="352"/>
      <c r="D19" s="352"/>
      <c r="E19" s="352"/>
      <c r="F19" s="352"/>
      <c r="G19" s="352"/>
      <c r="H19" s="352"/>
      <c r="I19" s="352"/>
      <c r="J19" s="352"/>
      <c r="K19" s="352"/>
      <c r="L19" s="352"/>
      <c r="M19" s="352"/>
      <c r="N19" s="352"/>
      <c r="O19" s="352"/>
    </row>
    <row r="20" spans="1:15" ht="20.100000000000001" customHeight="1" x14ac:dyDescent="0.25">
      <c r="A20" s="20"/>
      <c r="B20" s="20"/>
      <c r="C20" s="20"/>
      <c r="D20" s="20"/>
      <c r="E20" s="20"/>
      <c r="F20" s="20"/>
      <c r="G20" s="20"/>
      <c r="H20" s="20"/>
      <c r="I20" s="20" t="s">
        <v>39</v>
      </c>
      <c r="J20" s="20"/>
      <c r="K20" s="224"/>
      <c r="L20" s="20"/>
      <c r="M20" s="20"/>
      <c r="N20" s="20"/>
      <c r="O20" s="20"/>
    </row>
  </sheetData>
  <mergeCells count="14">
    <mergeCell ref="A19:O19"/>
    <mergeCell ref="A1:O1"/>
    <mergeCell ref="N5:O5"/>
    <mergeCell ref="A17:O17"/>
    <mergeCell ref="A18:O18"/>
    <mergeCell ref="A3:O3"/>
    <mergeCell ref="F4:M4"/>
    <mergeCell ref="A4:E4"/>
    <mergeCell ref="B5:D5"/>
    <mergeCell ref="A16:O16"/>
    <mergeCell ref="A2:O2"/>
    <mergeCell ref="E5:G5"/>
    <mergeCell ref="K5:M5"/>
    <mergeCell ref="H5:J5"/>
  </mergeCells>
  <phoneticPr fontId="1" type="noConversion"/>
  <pageMargins left="0.7" right="0.7" top="0.75" bottom="0.75" header="0.3" footer="0.3"/>
  <pageSetup paperSize="9"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workbookViewId="0">
      <selection activeCell="G11" sqref="G11"/>
    </sheetView>
  </sheetViews>
  <sheetFormatPr defaultRowHeight="15.75" x14ac:dyDescent="0.25"/>
  <cols>
    <col min="1" max="1" width="30.140625" customWidth="1"/>
    <col min="2" max="4" width="13.28515625" customWidth="1"/>
    <col min="5" max="9" width="12.7109375" customWidth="1"/>
    <col min="10" max="13" width="14.85546875" bestFit="1" customWidth="1"/>
    <col min="14" max="14" width="22.42578125" customWidth="1"/>
    <col min="15" max="15" width="17.42578125" bestFit="1" customWidth="1"/>
  </cols>
  <sheetData>
    <row r="1" spans="1:15" ht="19.5" customHeight="1" x14ac:dyDescent="0.25">
      <c r="A1" s="353" t="s">
        <v>9</v>
      </c>
      <c r="B1" s="352"/>
      <c r="C1" s="352"/>
      <c r="D1" s="352"/>
      <c r="E1" s="352"/>
      <c r="F1" s="352"/>
      <c r="G1" s="352"/>
      <c r="H1" s="352"/>
      <c r="I1" s="352"/>
      <c r="J1" s="352"/>
      <c r="K1" s="352"/>
      <c r="L1" s="352"/>
      <c r="M1" s="352"/>
      <c r="N1" s="352"/>
      <c r="O1" s="352"/>
    </row>
    <row r="2" spans="1:15" ht="21" customHeight="1" x14ac:dyDescent="0.25">
      <c r="A2" s="363" t="str">
        <f>'計畫經費彙總表-期中'!A2:O2</f>
        <v>計畫編號：114SBIR-○</v>
      </c>
      <c r="B2" s="352"/>
      <c r="C2" s="352"/>
      <c r="D2" s="352"/>
      <c r="E2" s="352"/>
      <c r="F2" s="352"/>
      <c r="G2" s="352"/>
      <c r="H2" s="352"/>
      <c r="I2" s="352"/>
      <c r="J2" s="352"/>
      <c r="K2" s="352"/>
      <c r="L2" s="352"/>
      <c r="M2" s="352"/>
      <c r="N2" s="352"/>
      <c r="O2" s="352"/>
    </row>
    <row r="3" spans="1:15" ht="20.100000000000001" customHeight="1" x14ac:dyDescent="0.25">
      <c r="A3" s="357" t="str">
        <f>'計畫經費彙總表-期中'!A3:O3</f>
        <v>資料期間：民國114年9月1日至115年○月○○日</v>
      </c>
      <c r="B3" s="352"/>
      <c r="C3" s="352"/>
      <c r="D3" s="352"/>
      <c r="E3" s="352"/>
      <c r="F3" s="352"/>
      <c r="G3" s="352"/>
      <c r="H3" s="352"/>
      <c r="I3" s="352"/>
      <c r="J3" s="352"/>
      <c r="K3" s="352"/>
      <c r="L3" s="352"/>
      <c r="M3" s="352"/>
      <c r="N3" s="352"/>
      <c r="O3" s="352"/>
    </row>
    <row r="4" spans="1:15" ht="20.100000000000001" customHeight="1" thickBot="1" x14ac:dyDescent="0.3">
      <c r="A4" s="360" t="str">
        <f>'計畫經費彙總表-期中'!A4:E4</f>
        <v>公司名稱：</v>
      </c>
      <c r="B4" s="359"/>
      <c r="C4" s="359"/>
      <c r="D4" s="359"/>
      <c r="E4" s="359"/>
      <c r="F4" s="358" t="str">
        <f>'計畫經費彙總表-期中'!F4:M4</f>
        <v>計畫名稱：</v>
      </c>
      <c r="G4" s="359"/>
      <c r="H4" s="359"/>
      <c r="I4" s="359"/>
      <c r="J4" s="359"/>
      <c r="K4" s="359"/>
      <c r="L4" s="359"/>
      <c r="M4" s="359"/>
      <c r="N4" s="1"/>
      <c r="O4" s="18" t="s">
        <v>11</v>
      </c>
    </row>
    <row r="5" spans="1:15" ht="20.100000000000001" customHeight="1" x14ac:dyDescent="0.25">
      <c r="A5" s="12"/>
      <c r="B5" s="361" t="s">
        <v>12</v>
      </c>
      <c r="C5" s="362"/>
      <c r="D5" s="355"/>
      <c r="E5" s="361" t="s">
        <v>13</v>
      </c>
      <c r="F5" s="362"/>
      <c r="G5" s="355"/>
      <c r="H5" s="361" t="s">
        <v>14</v>
      </c>
      <c r="I5" s="362"/>
      <c r="J5" s="355"/>
      <c r="K5" s="361" t="s">
        <v>15</v>
      </c>
      <c r="L5" s="362"/>
      <c r="M5" s="355"/>
      <c r="N5" s="364" t="s">
        <v>16</v>
      </c>
      <c r="O5" s="365"/>
    </row>
    <row r="6" spans="1:15" ht="33" customHeight="1" x14ac:dyDescent="0.25">
      <c r="A6" s="11" t="s">
        <v>17</v>
      </c>
      <c r="B6" s="201" t="s">
        <v>18</v>
      </c>
      <c r="C6" s="201" t="s">
        <v>19</v>
      </c>
      <c r="D6" s="201" t="s">
        <v>20</v>
      </c>
      <c r="E6" s="201" t="s">
        <v>18</v>
      </c>
      <c r="F6" s="201" t="s">
        <v>19</v>
      </c>
      <c r="G6" s="201" t="s">
        <v>20</v>
      </c>
      <c r="H6" s="201" t="s">
        <v>18</v>
      </c>
      <c r="I6" s="201" t="s">
        <v>19</v>
      </c>
      <c r="J6" s="201" t="s">
        <v>20</v>
      </c>
      <c r="K6" s="201" t="s">
        <v>18</v>
      </c>
      <c r="L6" s="201" t="s">
        <v>19</v>
      </c>
      <c r="M6" s="202" t="s">
        <v>20</v>
      </c>
      <c r="N6" s="16" t="s">
        <v>21</v>
      </c>
      <c r="O6" s="17" t="s">
        <v>22</v>
      </c>
    </row>
    <row r="7" spans="1:15" ht="20.100000000000001" customHeight="1" x14ac:dyDescent="0.25">
      <c r="A7" s="13" t="s">
        <v>23</v>
      </c>
      <c r="B7" s="208">
        <f>'計畫經費彙總表-期中'!B7</f>
        <v>358000</v>
      </c>
      <c r="C7" s="208">
        <f>'計畫經費彙總表-期中'!C7</f>
        <v>542000</v>
      </c>
      <c r="D7" s="204">
        <f>SUM(B7:C7)</f>
        <v>900000</v>
      </c>
      <c r="E7" s="204">
        <f>'計畫經費彙總表-期中'!E7</f>
        <v>78789</v>
      </c>
      <c r="F7" s="204">
        <f>'計畫經費彙總表-期中'!F7</f>
        <v>102012</v>
      </c>
      <c r="G7" s="204">
        <f>'計畫經費彙總表-期中'!G7</f>
        <v>180801</v>
      </c>
      <c r="H7" s="205">
        <f>B7 - E7 - IF(J7 + G7 &lt; D7, (D7 - J7 - G7) * MIN(B14, B7 / (B7 + C7)), 0)</f>
        <v>-6870.3800000000047</v>
      </c>
      <c r="I7" s="205">
        <f>J7-H7</f>
        <v>6870.3800000000047</v>
      </c>
      <c r="J7" s="204">
        <f>研發人員薪資表!H89</f>
        <v>0</v>
      </c>
      <c r="K7" s="204">
        <f t="shared" ref="K7:L11" si="0">SUM(E7,H7)</f>
        <v>71918.62</v>
      </c>
      <c r="L7" s="204">
        <f t="shared" si="0"/>
        <v>108882.38</v>
      </c>
      <c r="M7" s="204">
        <f>研發人員薪資表!H90+顧問費!N8</f>
        <v>180801</v>
      </c>
      <c r="N7" s="19">
        <f t="shared" ref="N7:N12" si="1">K7/B7</f>
        <v>0.20088999999999999</v>
      </c>
      <c r="O7" s="225">
        <f t="shared" ref="O7:O12" si="2">B7-K7</f>
        <v>286081.38</v>
      </c>
    </row>
    <row r="8" spans="1:15" ht="20.100000000000001" customHeight="1" x14ac:dyDescent="0.25">
      <c r="A8" s="14" t="s">
        <v>24</v>
      </c>
      <c r="B8" s="208">
        <f>'計畫經費彙總表-期中'!B8</f>
        <v>152000</v>
      </c>
      <c r="C8" s="208">
        <f>'計畫經費彙總表-期中'!C8</f>
        <v>198000</v>
      </c>
      <c r="D8" s="204">
        <f>SUM(B8:C8)</f>
        <v>350000</v>
      </c>
      <c r="E8" s="204">
        <f>'計畫經費彙總表-期中'!E8</f>
        <v>6537</v>
      </c>
      <c r="F8" s="204">
        <f>'計畫經費彙總表-期中'!F8</f>
        <v>8463</v>
      </c>
      <c r="G8" s="204">
        <f>'計畫經費彙總表-期中'!G8</f>
        <v>15000</v>
      </c>
      <c r="H8" s="205">
        <f>B8 - E8 - IF(J8 + G8 &lt; D8, (D8 - J8 - G8) * MIN(B14, B8 / (B8 + C8)), 0)</f>
        <v>-22.714285714289872</v>
      </c>
      <c r="I8" s="205">
        <f>J8-H8</f>
        <v>22.714285714289872</v>
      </c>
      <c r="J8" s="204">
        <f>消耗性器材及原材料費!K53</f>
        <v>0</v>
      </c>
      <c r="K8" s="204">
        <f t="shared" si="0"/>
        <v>6514.2857142857101</v>
      </c>
      <c r="L8" s="204">
        <f t="shared" si="0"/>
        <v>8485.7142857142899</v>
      </c>
      <c r="M8" s="204">
        <f>消耗性器材及原材料費!K54</f>
        <v>15000</v>
      </c>
      <c r="N8" s="19">
        <f t="shared" si="1"/>
        <v>4.285714285714283E-2</v>
      </c>
      <c r="O8" s="225">
        <f t="shared" si="2"/>
        <v>145485.71428571429</v>
      </c>
    </row>
    <row r="9" spans="1:15" ht="20.100000000000001" customHeight="1" x14ac:dyDescent="0.25">
      <c r="A9" s="14" t="s">
        <v>25</v>
      </c>
      <c r="B9" s="208">
        <f>'計畫經費彙總表-期中'!B9</f>
        <v>340000</v>
      </c>
      <c r="C9" s="208">
        <f>'計畫經費彙總表-期中'!C9</f>
        <v>340000</v>
      </c>
      <c r="D9" s="204">
        <f>SUM(B9:C9)</f>
        <v>680000</v>
      </c>
      <c r="E9" s="204">
        <f>'計畫經費彙總表-期中'!E9</f>
        <v>1547</v>
      </c>
      <c r="F9" s="204">
        <f>'計畫經費彙總表-期中'!F9</f>
        <v>2002</v>
      </c>
      <c r="G9" s="204">
        <f>'計畫經費彙總表-期中'!G9</f>
        <v>3549</v>
      </c>
      <c r="H9" s="205">
        <f>B9 - E9 - IF(J9 + G9 &lt; D9, (D9 - J9 - G9) * MIN(B14, B9 / (B9 + C9)), 0)</f>
        <v>43669.30733944953</v>
      </c>
      <c r="I9" s="205">
        <f>J9-H9</f>
        <v>-43669.30733944953</v>
      </c>
      <c r="J9" s="204">
        <f>'研發設備使用費-已有設備'!K53+'研發設備使用費-新增設備'!J53</f>
        <v>0</v>
      </c>
      <c r="K9" s="204">
        <f t="shared" si="0"/>
        <v>45216.30733944953</v>
      </c>
      <c r="L9" s="204">
        <f t="shared" si="0"/>
        <v>-41667.30733944953</v>
      </c>
      <c r="M9" s="204">
        <f>'研發設備使用費-新增設備'!J55</f>
        <v>3549</v>
      </c>
      <c r="N9" s="19">
        <f t="shared" si="1"/>
        <v>0.13298913923367509</v>
      </c>
      <c r="O9" s="225">
        <f t="shared" si="2"/>
        <v>294783.69266055047</v>
      </c>
    </row>
    <row r="10" spans="1:15" ht="20.100000000000001" customHeight="1" x14ac:dyDescent="0.25">
      <c r="A10" s="13" t="s">
        <v>26</v>
      </c>
      <c r="B10" s="208">
        <f>'計畫經費彙總表-期中'!B10</f>
        <v>10000</v>
      </c>
      <c r="C10" s="208">
        <f>'計畫經費彙總表-期中'!C10</f>
        <v>15000</v>
      </c>
      <c r="D10" s="204">
        <f>SUM(B10:C10)</f>
        <v>25000</v>
      </c>
      <c r="E10" s="204">
        <f>'計畫經費彙總表-期中'!E10</f>
        <v>436</v>
      </c>
      <c r="F10" s="204">
        <f>'計畫經費彙總表-期中'!F10</f>
        <v>564</v>
      </c>
      <c r="G10" s="204">
        <f>'計畫經費彙總表-期中'!G10</f>
        <v>1000</v>
      </c>
      <c r="H10" s="205">
        <f>B10 - E10 - IF(J10 + G10 &lt; D10, (D10 - J10 - G10) * MIN(B14, B10 / (B10 + C10)), 0)</f>
        <v>-36</v>
      </c>
      <c r="I10" s="205">
        <f>J10-H10</f>
        <v>36</v>
      </c>
      <c r="J10" s="204">
        <f>研發設備維護費!L53</f>
        <v>0</v>
      </c>
      <c r="K10" s="204">
        <f t="shared" si="0"/>
        <v>400</v>
      </c>
      <c r="L10" s="204">
        <f t="shared" si="0"/>
        <v>600</v>
      </c>
      <c r="M10" s="204">
        <f>研發設備維護費!L54</f>
        <v>1000</v>
      </c>
      <c r="N10" s="19">
        <f t="shared" si="1"/>
        <v>0.04</v>
      </c>
      <c r="O10" s="225">
        <f t="shared" si="2"/>
        <v>9600</v>
      </c>
    </row>
    <row r="11" spans="1:15" ht="20.100000000000001" customHeight="1" x14ac:dyDescent="0.25">
      <c r="A11" s="14" t="s">
        <v>27</v>
      </c>
      <c r="B11" s="208">
        <f>'計畫經費彙總表-期中'!B11</f>
        <v>90000</v>
      </c>
      <c r="C11" s="208">
        <f>'計畫經費彙總表-期中'!C11</f>
        <v>135000</v>
      </c>
      <c r="D11" s="204">
        <f>SUM(B11:C11)</f>
        <v>225000</v>
      </c>
      <c r="E11" s="204">
        <f>'計畫經費彙總表-期中'!E11</f>
        <v>43578</v>
      </c>
      <c r="F11" s="204">
        <f>'計畫經費彙總表-期中'!F11</f>
        <v>56422</v>
      </c>
      <c r="G11" s="204">
        <f>'計畫經費彙總表-期中'!G11</f>
        <v>100000</v>
      </c>
      <c r="H11" s="205">
        <f>B11 - E11 - IF(J11 + G11 &lt; D11, (D11 - J11 - G11) * MIN(B14, B11 / (B11 + C11)), 0)</f>
        <v>-3578</v>
      </c>
      <c r="I11" s="205">
        <f>J11-H11</f>
        <v>3578</v>
      </c>
      <c r="J11" s="204">
        <f>技術引進及委託研究費!G14</f>
        <v>0</v>
      </c>
      <c r="K11" s="204">
        <f t="shared" si="0"/>
        <v>40000</v>
      </c>
      <c r="L11" s="204">
        <f t="shared" si="0"/>
        <v>60000</v>
      </c>
      <c r="M11" s="204">
        <f>技術引進及委託研究費!G15</f>
        <v>100000</v>
      </c>
      <c r="N11" s="19">
        <f t="shared" si="1"/>
        <v>0.44444444444444442</v>
      </c>
      <c r="O11" s="225">
        <f t="shared" si="2"/>
        <v>50000</v>
      </c>
    </row>
    <row r="12" spans="1:15" ht="20.100000000000001" customHeight="1" x14ac:dyDescent="0.25">
      <c r="A12" s="11" t="s">
        <v>28</v>
      </c>
      <c r="B12" s="208">
        <f>SUM(B7:B11)</f>
        <v>950000</v>
      </c>
      <c r="C12" s="208">
        <f>SUM(C7:C11)</f>
        <v>1230000</v>
      </c>
      <c r="D12" s="204">
        <f>SUM(D7:D11)</f>
        <v>2180000</v>
      </c>
      <c r="E12" s="204">
        <f>'計畫經費彙總表-期中'!E12</f>
        <v>130887</v>
      </c>
      <c r="F12" s="204">
        <f>'計畫經費彙總表-期中'!F12</f>
        <v>169463</v>
      </c>
      <c r="G12" s="204">
        <f>'計畫經費彙總表-期中'!G12</f>
        <v>300350</v>
      </c>
      <c r="H12" s="204">
        <f t="shared" ref="H12:M12" si="3">SUM(H7:H11)</f>
        <v>33162.213053735235</v>
      </c>
      <c r="I12" s="204">
        <f t="shared" si="3"/>
        <v>-33162.213053735235</v>
      </c>
      <c r="J12" s="204">
        <f t="shared" si="3"/>
        <v>0</v>
      </c>
      <c r="K12" s="204">
        <f t="shared" si="3"/>
        <v>164049.21305373524</v>
      </c>
      <c r="L12" s="204">
        <f t="shared" si="3"/>
        <v>136300.78694626476</v>
      </c>
      <c r="M12" s="204">
        <f t="shared" si="3"/>
        <v>300350</v>
      </c>
      <c r="N12" s="19">
        <f t="shared" si="1"/>
        <v>0.17268338216182658</v>
      </c>
      <c r="O12" s="225">
        <f t="shared" si="2"/>
        <v>785950.78694626479</v>
      </c>
    </row>
    <row r="13" spans="1:15" ht="33" customHeight="1" x14ac:dyDescent="0.25">
      <c r="A13" s="12" t="s">
        <v>29</v>
      </c>
      <c r="B13" s="211">
        <f>B12*50%</f>
        <v>475000</v>
      </c>
      <c r="C13" s="212"/>
      <c r="D13" s="213"/>
      <c r="E13" s="213"/>
      <c r="F13" s="213"/>
      <c r="G13" s="213"/>
      <c r="H13" s="213"/>
      <c r="I13" s="213"/>
      <c r="J13" s="213"/>
      <c r="K13" s="213"/>
      <c r="L13" s="213"/>
      <c r="M13" s="226"/>
      <c r="N13" s="216" t="s">
        <v>31</v>
      </c>
      <c r="O13" s="225">
        <f>B12-B13</f>
        <v>475000</v>
      </c>
    </row>
    <row r="14" spans="1:15" ht="33" customHeight="1" x14ac:dyDescent="0.25">
      <c r="A14" s="12" t="s">
        <v>32</v>
      </c>
      <c r="B14" s="110">
        <f>B12/D12</f>
        <v>0.43577981651376146</v>
      </c>
      <c r="C14" s="213"/>
      <c r="D14" s="213"/>
      <c r="E14" s="213"/>
      <c r="F14" s="213"/>
      <c r="G14" s="213"/>
      <c r="H14" s="213"/>
      <c r="I14" s="213"/>
      <c r="J14" s="213"/>
      <c r="K14" s="213"/>
      <c r="L14" s="213"/>
      <c r="M14" s="213"/>
      <c r="N14" s="216" t="s">
        <v>33</v>
      </c>
      <c r="O14" s="225">
        <v>0</v>
      </c>
    </row>
    <row r="15" spans="1:15" ht="33.75" customHeight="1" thickBot="1" x14ac:dyDescent="0.3">
      <c r="A15" s="15"/>
      <c r="B15" s="15"/>
      <c r="C15" s="15"/>
      <c r="D15" s="213"/>
      <c r="E15" s="213"/>
      <c r="F15" s="213"/>
      <c r="G15" s="213"/>
      <c r="H15" s="213"/>
      <c r="I15" s="213"/>
      <c r="J15" s="213"/>
      <c r="K15" s="213"/>
      <c r="L15" s="213"/>
      <c r="M15" s="213"/>
      <c r="N15" s="222" t="s">
        <v>34</v>
      </c>
      <c r="O15" s="227">
        <f>O13-O12-O14</f>
        <v>-310950.78694626479</v>
      </c>
    </row>
    <row r="16" spans="1:15" ht="21.95" customHeight="1" x14ac:dyDescent="0.25">
      <c r="A16" s="366" t="s">
        <v>35</v>
      </c>
      <c r="B16" s="352"/>
      <c r="C16" s="352"/>
      <c r="D16" s="352"/>
      <c r="E16" s="352"/>
      <c r="F16" s="352"/>
      <c r="G16" s="352"/>
      <c r="H16" s="352"/>
      <c r="I16" s="352"/>
      <c r="J16" s="352"/>
      <c r="K16" s="352"/>
      <c r="L16" s="352"/>
      <c r="M16" s="352"/>
      <c r="N16" s="352"/>
      <c r="O16" s="352"/>
    </row>
    <row r="17" spans="1:15" ht="21.95" customHeight="1" x14ac:dyDescent="0.25">
      <c r="A17" s="366" t="s">
        <v>36</v>
      </c>
      <c r="B17" s="352"/>
      <c r="C17" s="352"/>
      <c r="D17" s="352"/>
      <c r="E17" s="352"/>
      <c r="F17" s="352"/>
      <c r="G17" s="352"/>
      <c r="H17" s="352"/>
      <c r="I17" s="352"/>
      <c r="J17" s="352"/>
      <c r="K17" s="352"/>
      <c r="L17" s="352"/>
      <c r="M17" s="352"/>
      <c r="N17" s="352"/>
      <c r="O17" s="352"/>
    </row>
    <row r="18" spans="1:15" ht="21.95" customHeight="1" x14ac:dyDescent="0.25">
      <c r="A18" s="366" t="s">
        <v>37</v>
      </c>
      <c r="B18" s="352"/>
      <c r="C18" s="352"/>
      <c r="D18" s="352"/>
      <c r="E18" s="352"/>
      <c r="F18" s="352"/>
      <c r="G18" s="352"/>
      <c r="H18" s="352"/>
      <c r="I18" s="352"/>
      <c r="J18" s="352"/>
      <c r="K18" s="352"/>
      <c r="L18" s="352"/>
      <c r="M18" s="352"/>
      <c r="N18" s="352"/>
      <c r="O18" s="352"/>
    </row>
    <row r="19" spans="1:15" ht="20.100000000000001" customHeight="1" x14ac:dyDescent="0.25">
      <c r="A19" s="351" t="s">
        <v>38</v>
      </c>
      <c r="B19" s="352"/>
      <c r="C19" s="352"/>
      <c r="D19" s="352"/>
      <c r="E19" s="352"/>
      <c r="F19" s="352"/>
      <c r="G19" s="352"/>
      <c r="H19" s="352"/>
      <c r="I19" s="352"/>
      <c r="J19" s="352"/>
      <c r="K19" s="352"/>
      <c r="L19" s="352"/>
      <c r="M19" s="352"/>
      <c r="N19" s="352"/>
      <c r="O19" s="352"/>
    </row>
    <row r="20" spans="1:15" ht="20.100000000000001" customHeight="1" x14ac:dyDescent="0.25">
      <c r="A20" s="20"/>
      <c r="B20" s="20"/>
      <c r="C20" s="20"/>
      <c r="D20" s="20"/>
      <c r="E20" s="20"/>
      <c r="F20" s="20"/>
      <c r="G20" s="20"/>
      <c r="H20" s="20"/>
      <c r="I20" s="20" t="s">
        <v>39</v>
      </c>
      <c r="J20" s="20"/>
      <c r="K20" s="224"/>
      <c r="L20" s="20"/>
      <c r="M20" s="20"/>
      <c r="N20" s="20"/>
      <c r="O20" s="20"/>
    </row>
  </sheetData>
  <mergeCells count="14">
    <mergeCell ref="A19:O19"/>
    <mergeCell ref="A1:O1"/>
    <mergeCell ref="N5:O5"/>
    <mergeCell ref="A17:O17"/>
    <mergeCell ref="A18:O18"/>
    <mergeCell ref="A3:O3"/>
    <mergeCell ref="F4:M4"/>
    <mergeCell ref="B5:D5"/>
    <mergeCell ref="A4:E4"/>
    <mergeCell ref="A2:O2"/>
    <mergeCell ref="A16:O16"/>
    <mergeCell ref="E5:G5"/>
    <mergeCell ref="K5:M5"/>
    <mergeCell ref="H5:J5"/>
  </mergeCells>
  <phoneticPr fontId="1" type="noConversion"/>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7"/>
  <sheetViews>
    <sheetView workbookViewId="0">
      <pane ySplit="3" topLeftCell="A82" activePane="bottomLeft" state="frozen"/>
      <selection pane="bottomLeft" activeCell="I5" sqref="I5"/>
    </sheetView>
  </sheetViews>
  <sheetFormatPr defaultRowHeight="15.75" x14ac:dyDescent="0.25"/>
  <cols>
    <col min="1" max="1" width="15.7109375" style="23" customWidth="1"/>
    <col min="2" max="6" width="15.7109375" style="24" customWidth="1"/>
    <col min="7" max="7" width="23.7109375" style="228" customWidth="1"/>
    <col min="8" max="8" width="23.7109375" style="24" customWidth="1"/>
    <col min="9" max="9" width="14.85546875" style="23" bestFit="1" customWidth="1"/>
    <col min="10" max="10" width="9.140625" style="24" customWidth="1"/>
    <col min="11" max="16384" width="9.140625" style="24"/>
  </cols>
  <sheetData>
    <row r="1" spans="1:9" ht="21.95" customHeight="1" x14ac:dyDescent="0.25">
      <c r="A1" s="353" t="s">
        <v>40</v>
      </c>
      <c r="B1" s="334"/>
      <c r="C1" s="334"/>
      <c r="D1" s="334"/>
      <c r="E1" s="334"/>
      <c r="F1" s="334"/>
      <c r="G1" s="368"/>
      <c r="H1" s="334"/>
      <c r="I1" s="187"/>
    </row>
    <row r="2" spans="1:9" ht="21.95" customHeight="1" thickBot="1" x14ac:dyDescent="0.3">
      <c r="A2" s="381" t="str">
        <f>"公司名稱："&amp;會計報告封面!I6</f>
        <v>公司名稱：</v>
      </c>
      <c r="B2" s="334"/>
      <c r="C2" s="334"/>
      <c r="D2" s="334"/>
      <c r="E2" s="334"/>
      <c r="F2" s="334"/>
      <c r="G2" s="368"/>
      <c r="H2" s="334"/>
      <c r="I2" s="187" t="s">
        <v>41</v>
      </c>
    </row>
    <row r="3" spans="1:9" ht="48" customHeight="1" thickBot="1" x14ac:dyDescent="0.3">
      <c r="A3" s="92" t="s">
        <v>42</v>
      </c>
      <c r="B3" s="101" t="s">
        <v>43</v>
      </c>
      <c r="C3" s="101" t="s">
        <v>44</v>
      </c>
      <c r="D3" s="101" t="s">
        <v>45</v>
      </c>
      <c r="E3" s="101" t="s">
        <v>46</v>
      </c>
      <c r="F3" s="101" t="s">
        <v>47</v>
      </c>
      <c r="G3" s="229" t="s">
        <v>48</v>
      </c>
      <c r="H3" s="101" t="s">
        <v>49</v>
      </c>
      <c r="I3" s="93" t="s">
        <v>50</v>
      </c>
    </row>
    <row r="4" spans="1:9" ht="20.100000000000001" customHeight="1" x14ac:dyDescent="0.25">
      <c r="A4" s="94" t="s">
        <v>51</v>
      </c>
      <c r="B4" s="376"/>
      <c r="C4" s="371"/>
      <c r="D4" s="371"/>
      <c r="E4" s="371"/>
      <c r="F4" s="371"/>
      <c r="G4" s="371"/>
      <c r="H4" s="371"/>
      <c r="I4" s="372"/>
    </row>
    <row r="5" spans="1:9" ht="20.100000000000001" customHeight="1" x14ac:dyDescent="0.25">
      <c r="A5" s="27" t="s">
        <v>52</v>
      </c>
      <c r="B5" s="230">
        <v>43500</v>
      </c>
      <c r="C5" s="230">
        <v>2000</v>
      </c>
      <c r="D5" s="230"/>
      <c r="E5" s="231">
        <f>SUM(B5:D5)</f>
        <v>45500</v>
      </c>
      <c r="F5" s="38">
        <f>工時記錄表!AH5</f>
        <v>1</v>
      </c>
      <c r="G5" s="232">
        <v>45000</v>
      </c>
      <c r="H5" s="231">
        <f>ROUND(G5*F5,0)</f>
        <v>45000</v>
      </c>
      <c r="I5" s="28" t="s">
        <v>53</v>
      </c>
    </row>
    <row r="6" spans="1:9" ht="20.100000000000001" customHeight="1" x14ac:dyDescent="0.25">
      <c r="A6" s="27" t="s">
        <v>54</v>
      </c>
      <c r="B6" s="230">
        <v>42000</v>
      </c>
      <c r="C6" s="230">
        <v>1000</v>
      </c>
      <c r="D6" s="230"/>
      <c r="E6" s="231">
        <f>SUM(B6:D6)</f>
        <v>43000</v>
      </c>
      <c r="F6" s="38">
        <f>工時記錄表!AH6</f>
        <v>0.9</v>
      </c>
      <c r="G6" s="232">
        <v>37500</v>
      </c>
      <c r="H6" s="231">
        <f>ROUND(G6*F6,0)</f>
        <v>33750</v>
      </c>
      <c r="I6" s="28" t="s">
        <v>53</v>
      </c>
    </row>
    <row r="7" spans="1:9" ht="20.100000000000001" customHeight="1" x14ac:dyDescent="0.25">
      <c r="A7" s="27" t="s">
        <v>55</v>
      </c>
      <c r="B7" s="230">
        <v>39000</v>
      </c>
      <c r="C7" s="230">
        <v>500</v>
      </c>
      <c r="D7" s="230"/>
      <c r="E7" s="231">
        <f>SUM(B7:D7)</f>
        <v>39500</v>
      </c>
      <c r="F7" s="38">
        <f>工時記錄表!AH7</f>
        <v>1</v>
      </c>
      <c r="G7" s="232">
        <v>35190</v>
      </c>
      <c r="H7" s="231">
        <f>ROUND(G7*F7,0)</f>
        <v>35190</v>
      </c>
      <c r="I7" s="28" t="s">
        <v>53</v>
      </c>
    </row>
    <row r="8" spans="1:9" ht="20.100000000000001" customHeight="1" x14ac:dyDescent="0.25">
      <c r="A8" s="27" t="s">
        <v>56</v>
      </c>
      <c r="B8" s="230">
        <v>40000</v>
      </c>
      <c r="C8" s="230"/>
      <c r="D8" s="230"/>
      <c r="E8" s="231">
        <f>SUM(B8:D8)</f>
        <v>40000</v>
      </c>
      <c r="F8" s="38">
        <f>工時記錄表!AH8</f>
        <v>0.9</v>
      </c>
      <c r="G8" s="232">
        <v>35190</v>
      </c>
      <c r="H8" s="231">
        <f>ROUND(G8*F8,0)</f>
        <v>31671</v>
      </c>
      <c r="I8" s="28" t="s">
        <v>53</v>
      </c>
    </row>
    <row r="9" spans="1:9" ht="20.100000000000001" customHeight="1" x14ac:dyDescent="0.25">
      <c r="A9" s="27" t="s">
        <v>57</v>
      </c>
      <c r="B9" s="233">
        <v>39000</v>
      </c>
      <c r="C9" s="233"/>
      <c r="D9" s="233"/>
      <c r="E9" s="234">
        <f>SUM(B9:D9)</f>
        <v>39000</v>
      </c>
      <c r="F9" s="38">
        <f>工時記錄表!AH9</f>
        <v>1</v>
      </c>
      <c r="G9" s="235">
        <v>35190</v>
      </c>
      <c r="H9" s="234">
        <f>ROUND(G9*F9,0)</f>
        <v>35190</v>
      </c>
      <c r="I9" s="28" t="s">
        <v>58</v>
      </c>
    </row>
    <row r="10" spans="1:9" ht="20.100000000000001" customHeight="1" thickBot="1" x14ac:dyDescent="0.3">
      <c r="A10" s="138" t="s">
        <v>20</v>
      </c>
      <c r="B10" s="236">
        <f>SUM(B5:B9)</f>
        <v>203500</v>
      </c>
      <c r="C10" s="236">
        <f>SUM(C5:C9)</f>
        <v>3500</v>
      </c>
      <c r="D10" s="236">
        <f>SUM(D5:D9)</f>
        <v>0</v>
      </c>
      <c r="E10" s="236">
        <f>SUM(E5:E9)</f>
        <v>207000</v>
      </c>
      <c r="F10" s="139"/>
      <c r="G10" s="237"/>
      <c r="H10" s="236">
        <f>SUM(H5:H9)</f>
        <v>180801</v>
      </c>
      <c r="I10" s="140"/>
    </row>
    <row r="11" spans="1:9" ht="20.100000000000001" customHeight="1" x14ac:dyDescent="0.25">
      <c r="A11" s="94" t="s">
        <v>59</v>
      </c>
      <c r="B11" s="376"/>
      <c r="C11" s="371"/>
      <c r="D11" s="371"/>
      <c r="E11" s="371"/>
      <c r="F11" s="371"/>
      <c r="G11" s="371"/>
      <c r="H11" s="371"/>
      <c r="I11" s="372"/>
    </row>
    <row r="12" spans="1:9" ht="20.100000000000001" customHeight="1" x14ac:dyDescent="0.25">
      <c r="A12" s="27"/>
      <c r="B12" s="230"/>
      <c r="C12" s="230"/>
      <c r="D12" s="230"/>
      <c r="E12" s="231">
        <f>SUM(B12:D12)</f>
        <v>0</v>
      </c>
      <c r="F12" s="38">
        <f>工時記錄表!AH11</f>
        <v>0</v>
      </c>
      <c r="G12" s="232"/>
      <c r="H12" s="231">
        <f>ROUND(G12*F12,0)</f>
        <v>0</v>
      </c>
      <c r="I12" s="28"/>
    </row>
    <row r="13" spans="1:9" ht="20.100000000000001" customHeight="1" x14ac:dyDescent="0.25">
      <c r="A13" s="27"/>
      <c r="B13" s="230"/>
      <c r="C13" s="230"/>
      <c r="D13" s="230"/>
      <c r="E13" s="231">
        <f>SUM(B13:D13)</f>
        <v>0</v>
      </c>
      <c r="F13" s="38">
        <f>工時記錄表!AH12</f>
        <v>0</v>
      </c>
      <c r="G13" s="232"/>
      <c r="H13" s="231">
        <f>ROUND(G13*F13,0)</f>
        <v>0</v>
      </c>
      <c r="I13" s="28"/>
    </row>
    <row r="14" spans="1:9" ht="20.100000000000001" customHeight="1" x14ac:dyDescent="0.25">
      <c r="A14" s="27"/>
      <c r="B14" s="230"/>
      <c r="C14" s="230"/>
      <c r="D14" s="230"/>
      <c r="E14" s="231">
        <f>SUM(B14:D14)</f>
        <v>0</v>
      </c>
      <c r="F14" s="38">
        <f>工時記錄表!AH13</f>
        <v>0</v>
      </c>
      <c r="G14" s="232"/>
      <c r="H14" s="231">
        <f>ROUND(G14*F14,0)</f>
        <v>0</v>
      </c>
      <c r="I14" s="28"/>
    </row>
    <row r="15" spans="1:9" ht="20.100000000000001" customHeight="1" x14ac:dyDescent="0.25">
      <c r="A15" s="27"/>
      <c r="B15" s="230"/>
      <c r="C15" s="230"/>
      <c r="D15" s="230"/>
      <c r="E15" s="231">
        <f>SUM(B15:D15)</f>
        <v>0</v>
      </c>
      <c r="F15" s="38">
        <f>工時記錄表!AH14</f>
        <v>0</v>
      </c>
      <c r="G15" s="232"/>
      <c r="H15" s="231">
        <f>ROUND(G15*F15,0)</f>
        <v>0</v>
      </c>
      <c r="I15" s="28"/>
    </row>
    <row r="16" spans="1:9" ht="20.100000000000001" customHeight="1" x14ac:dyDescent="0.25">
      <c r="A16" s="27"/>
      <c r="B16" s="233"/>
      <c r="C16" s="233"/>
      <c r="D16" s="233"/>
      <c r="E16" s="231">
        <f>SUM(B16:D16)</f>
        <v>0</v>
      </c>
      <c r="F16" s="38">
        <f>工時記錄表!AH15</f>
        <v>0</v>
      </c>
      <c r="G16" s="235"/>
      <c r="H16" s="231">
        <f>ROUND(G16*F16,0)</f>
        <v>0</v>
      </c>
      <c r="I16" s="28"/>
    </row>
    <row r="17" spans="1:9" ht="20.100000000000001" customHeight="1" thickBot="1" x14ac:dyDescent="0.3">
      <c r="A17" s="138" t="s">
        <v>20</v>
      </c>
      <c r="B17" s="236">
        <f>SUM(B12:B16)</f>
        <v>0</v>
      </c>
      <c r="C17" s="236">
        <f>SUM(C12:C16)</f>
        <v>0</v>
      </c>
      <c r="D17" s="236">
        <f>SUM(D12:D16)</f>
        <v>0</v>
      </c>
      <c r="E17" s="236">
        <f>SUM(E12:E16)</f>
        <v>0</v>
      </c>
      <c r="F17" s="139"/>
      <c r="G17" s="237"/>
      <c r="H17" s="236">
        <f>SUM(H12:H16)</f>
        <v>0</v>
      </c>
      <c r="I17" s="140"/>
    </row>
    <row r="18" spans="1:9" ht="20.100000000000001" customHeight="1" x14ac:dyDescent="0.25">
      <c r="A18" s="94" t="s">
        <v>60</v>
      </c>
      <c r="B18" s="370"/>
      <c r="C18" s="371"/>
      <c r="D18" s="371"/>
      <c r="E18" s="371"/>
      <c r="F18" s="371"/>
      <c r="G18" s="371"/>
      <c r="H18" s="371"/>
      <c r="I18" s="372"/>
    </row>
    <row r="19" spans="1:9" ht="20.100000000000001" customHeight="1" x14ac:dyDescent="0.25">
      <c r="A19" s="27"/>
      <c r="B19" s="230"/>
      <c r="C19" s="230"/>
      <c r="D19" s="230"/>
      <c r="E19" s="231">
        <f>SUM(B19:D19)</f>
        <v>0</v>
      </c>
      <c r="F19" s="38">
        <f>工時記錄表!AH17</f>
        <v>0</v>
      </c>
      <c r="G19" s="232"/>
      <c r="H19" s="231">
        <f>ROUND(G19*F19,0)</f>
        <v>0</v>
      </c>
      <c r="I19" s="28"/>
    </row>
    <row r="20" spans="1:9" ht="20.100000000000001" customHeight="1" x14ac:dyDescent="0.25">
      <c r="A20" s="27"/>
      <c r="B20" s="230"/>
      <c r="C20" s="230"/>
      <c r="D20" s="230"/>
      <c r="E20" s="231">
        <f>SUM(B20:D20)</f>
        <v>0</v>
      </c>
      <c r="F20" s="38">
        <f>工時記錄表!AH18</f>
        <v>0</v>
      </c>
      <c r="G20" s="232"/>
      <c r="H20" s="231">
        <f>ROUND(G20*F20,0)</f>
        <v>0</v>
      </c>
      <c r="I20" s="28"/>
    </row>
    <row r="21" spans="1:9" ht="20.100000000000001" customHeight="1" x14ac:dyDescent="0.25">
      <c r="A21" s="27"/>
      <c r="B21" s="230"/>
      <c r="C21" s="230"/>
      <c r="D21" s="230"/>
      <c r="E21" s="231">
        <f>SUM(B21:D21)</f>
        <v>0</v>
      </c>
      <c r="F21" s="38">
        <f>工時記錄表!AH19</f>
        <v>0</v>
      </c>
      <c r="G21" s="232"/>
      <c r="H21" s="231">
        <f>ROUND(G21*F21,0)</f>
        <v>0</v>
      </c>
      <c r="I21" s="28"/>
    </row>
    <row r="22" spans="1:9" ht="20.100000000000001" customHeight="1" x14ac:dyDescent="0.25">
      <c r="A22" s="27"/>
      <c r="B22" s="230"/>
      <c r="C22" s="230"/>
      <c r="D22" s="230"/>
      <c r="E22" s="231">
        <f>SUM(B22:D22)</f>
        <v>0</v>
      </c>
      <c r="F22" s="38">
        <f>工時記錄表!AH20</f>
        <v>0</v>
      </c>
      <c r="G22" s="232"/>
      <c r="H22" s="231">
        <f>ROUND(G22*F22,0)</f>
        <v>0</v>
      </c>
      <c r="I22" s="28"/>
    </row>
    <row r="23" spans="1:9" ht="20.100000000000001" customHeight="1" x14ac:dyDescent="0.25">
      <c r="A23" s="27"/>
      <c r="B23" s="233"/>
      <c r="C23" s="230"/>
      <c r="D23" s="230"/>
      <c r="E23" s="231">
        <f>SUM(B23:D23)</f>
        <v>0</v>
      </c>
      <c r="F23" s="38">
        <f>工時記錄表!AH21</f>
        <v>0</v>
      </c>
      <c r="G23" s="232"/>
      <c r="H23" s="231">
        <f>ROUND(G23*F23,0)</f>
        <v>0</v>
      </c>
      <c r="I23" s="28"/>
    </row>
    <row r="24" spans="1:9" ht="20.100000000000001" customHeight="1" thickBot="1" x14ac:dyDescent="0.3">
      <c r="A24" s="138" t="s">
        <v>20</v>
      </c>
      <c r="B24" s="236">
        <f>SUM(B19:B23)</f>
        <v>0</v>
      </c>
      <c r="C24" s="236">
        <f>SUM(C19:C23)</f>
        <v>0</v>
      </c>
      <c r="D24" s="236">
        <f>SUM(D19:D23)</f>
        <v>0</v>
      </c>
      <c r="E24" s="236">
        <f>SUM(E19:E23)</f>
        <v>0</v>
      </c>
      <c r="F24" s="141"/>
      <c r="G24" s="237"/>
      <c r="H24" s="236">
        <f>SUM(H19:H23)</f>
        <v>0</v>
      </c>
      <c r="I24" s="140"/>
    </row>
    <row r="25" spans="1:9" ht="20.100000000000001" customHeight="1" x14ac:dyDescent="0.25">
      <c r="A25" s="94" t="s">
        <v>61</v>
      </c>
      <c r="B25" s="370"/>
      <c r="C25" s="371"/>
      <c r="D25" s="371"/>
      <c r="E25" s="371"/>
      <c r="F25" s="371"/>
      <c r="G25" s="371"/>
      <c r="H25" s="371"/>
      <c r="I25" s="372"/>
    </row>
    <row r="26" spans="1:9" ht="20.100000000000001" customHeight="1" x14ac:dyDescent="0.25">
      <c r="A26" s="27"/>
      <c r="B26" s="230"/>
      <c r="C26" s="230"/>
      <c r="D26" s="230"/>
      <c r="E26" s="231">
        <f>SUM(B26:D26)</f>
        <v>0</v>
      </c>
      <c r="F26" s="38">
        <f>工時記錄表!AH23</f>
        <v>0</v>
      </c>
      <c r="G26" s="232"/>
      <c r="H26" s="231">
        <f>ROUND(G26*F26,0)</f>
        <v>0</v>
      </c>
      <c r="I26" s="28"/>
    </row>
    <row r="27" spans="1:9" ht="20.100000000000001" customHeight="1" x14ac:dyDescent="0.25">
      <c r="A27" s="27"/>
      <c r="B27" s="230"/>
      <c r="C27" s="230"/>
      <c r="D27" s="230"/>
      <c r="E27" s="231">
        <f>SUM(B27:D27)</f>
        <v>0</v>
      </c>
      <c r="F27" s="38">
        <f>工時記錄表!AH24</f>
        <v>0</v>
      </c>
      <c r="G27" s="232"/>
      <c r="H27" s="231">
        <f>ROUND(G27*F27,0)</f>
        <v>0</v>
      </c>
      <c r="I27" s="28"/>
    </row>
    <row r="28" spans="1:9" ht="20.100000000000001" customHeight="1" x14ac:dyDescent="0.25">
      <c r="A28" s="27"/>
      <c r="B28" s="230"/>
      <c r="C28" s="230"/>
      <c r="D28" s="230"/>
      <c r="E28" s="231">
        <f>SUM(B28:D28)</f>
        <v>0</v>
      </c>
      <c r="F28" s="38">
        <f>工時記錄表!AH25</f>
        <v>0</v>
      </c>
      <c r="G28" s="232"/>
      <c r="H28" s="231">
        <f>ROUND(G28*F28,0)</f>
        <v>0</v>
      </c>
      <c r="I28" s="28"/>
    </row>
    <row r="29" spans="1:9" ht="20.100000000000001" customHeight="1" x14ac:dyDescent="0.25">
      <c r="A29" s="27"/>
      <c r="B29" s="230"/>
      <c r="C29" s="230"/>
      <c r="D29" s="230"/>
      <c r="E29" s="231">
        <f>SUM(B29:D29)</f>
        <v>0</v>
      </c>
      <c r="F29" s="38">
        <f>工時記錄表!AH26</f>
        <v>0</v>
      </c>
      <c r="G29" s="232"/>
      <c r="H29" s="231">
        <f>ROUND(G29*F29,0)</f>
        <v>0</v>
      </c>
      <c r="I29" s="28"/>
    </row>
    <row r="30" spans="1:9" ht="20.100000000000001" customHeight="1" x14ac:dyDescent="0.25">
      <c r="A30" s="27"/>
      <c r="B30" s="233"/>
      <c r="C30" s="230"/>
      <c r="D30" s="230"/>
      <c r="E30" s="231">
        <f>SUM(B30:D30)</f>
        <v>0</v>
      </c>
      <c r="F30" s="38">
        <f>工時記錄表!AH27</f>
        <v>0</v>
      </c>
      <c r="G30" s="232"/>
      <c r="H30" s="231">
        <f>ROUND(G30*F30,0)</f>
        <v>0</v>
      </c>
      <c r="I30" s="28"/>
    </row>
    <row r="31" spans="1:9" ht="20.100000000000001" customHeight="1" thickBot="1" x14ac:dyDescent="0.3">
      <c r="A31" s="155" t="s">
        <v>20</v>
      </c>
      <c r="B31" s="238">
        <f>SUM(B26:B30)</f>
        <v>0</v>
      </c>
      <c r="C31" s="238">
        <f>SUM(C26:C30)</f>
        <v>0</v>
      </c>
      <c r="D31" s="238">
        <f>SUM(D26:D30)</f>
        <v>0</v>
      </c>
      <c r="E31" s="238">
        <f>SUM(E26:E30)</f>
        <v>0</v>
      </c>
      <c r="F31" s="238"/>
      <c r="G31" s="239"/>
      <c r="H31" s="238">
        <f>SUM(H26:H30)</f>
        <v>0</v>
      </c>
      <c r="I31" s="154"/>
    </row>
    <row r="32" spans="1:9" ht="20.100000000000001" customHeight="1" x14ac:dyDescent="0.25">
      <c r="A32" s="76" t="s">
        <v>62</v>
      </c>
      <c r="B32" s="373"/>
      <c r="C32" s="374"/>
      <c r="D32" s="374"/>
      <c r="E32" s="374"/>
      <c r="F32" s="374"/>
      <c r="G32" s="374"/>
      <c r="H32" s="374"/>
      <c r="I32" s="375"/>
    </row>
    <row r="33" spans="1:9" ht="20.100000000000001" customHeight="1" x14ac:dyDescent="0.25">
      <c r="A33" s="180"/>
      <c r="B33" s="240"/>
      <c r="C33" s="240"/>
      <c r="D33" s="241"/>
      <c r="E33" s="242">
        <f>SUM(B33:D33)</f>
        <v>0</v>
      </c>
      <c r="F33" s="156">
        <f>工時記錄表!AH29</f>
        <v>0</v>
      </c>
      <c r="G33" s="243"/>
      <c r="H33" s="242">
        <f>ROUND(G33*F33,0)</f>
        <v>0</v>
      </c>
      <c r="I33" s="189"/>
    </row>
    <row r="34" spans="1:9" ht="20.100000000000001" customHeight="1" x14ac:dyDescent="0.25">
      <c r="A34" s="180"/>
      <c r="B34" s="240"/>
      <c r="C34" s="240"/>
      <c r="D34" s="241"/>
      <c r="E34" s="242">
        <f>SUM(B34:D34)</f>
        <v>0</v>
      </c>
      <c r="F34" s="156">
        <f>工時記錄表!AH30</f>
        <v>0</v>
      </c>
      <c r="G34" s="243"/>
      <c r="H34" s="242">
        <f>ROUND(G34*F34,0)</f>
        <v>0</v>
      </c>
      <c r="I34" s="189"/>
    </row>
    <row r="35" spans="1:9" ht="20.100000000000001" customHeight="1" x14ac:dyDescent="0.25">
      <c r="A35" s="180"/>
      <c r="B35" s="240"/>
      <c r="C35" s="240"/>
      <c r="D35" s="241"/>
      <c r="E35" s="242">
        <f>SUM(B35:D35)</f>
        <v>0</v>
      </c>
      <c r="F35" s="156">
        <f>工時記錄表!AH31</f>
        <v>0</v>
      </c>
      <c r="G35" s="243"/>
      <c r="H35" s="242">
        <f>ROUND(G35*F35,0)</f>
        <v>0</v>
      </c>
      <c r="I35" s="189"/>
    </row>
    <row r="36" spans="1:9" ht="20.100000000000001" customHeight="1" x14ac:dyDescent="0.25">
      <c r="A36" s="180"/>
      <c r="B36" s="240"/>
      <c r="C36" s="241"/>
      <c r="D36" s="241"/>
      <c r="E36" s="242">
        <f>SUM(B36:D36)</f>
        <v>0</v>
      </c>
      <c r="F36" s="156">
        <f>工時記錄表!AH32</f>
        <v>0</v>
      </c>
      <c r="G36" s="243"/>
      <c r="H36" s="242">
        <f>ROUND(G36*F36,0)</f>
        <v>0</v>
      </c>
      <c r="I36" s="189"/>
    </row>
    <row r="37" spans="1:9" ht="20.100000000000001" customHeight="1" x14ac:dyDescent="0.25">
      <c r="A37" s="180"/>
      <c r="B37" s="240"/>
      <c r="C37" s="241"/>
      <c r="D37" s="241"/>
      <c r="E37" s="242">
        <f>SUM(B37:D37)</f>
        <v>0</v>
      </c>
      <c r="F37" s="156">
        <f>工時記錄表!AH33</f>
        <v>0</v>
      </c>
      <c r="G37" s="243"/>
      <c r="H37" s="242">
        <f>ROUND(G37*F37,0)</f>
        <v>0</v>
      </c>
      <c r="I37" s="189"/>
    </row>
    <row r="38" spans="1:9" ht="20.100000000000001" customHeight="1" x14ac:dyDescent="0.25">
      <c r="A38" s="163" t="s">
        <v>20</v>
      </c>
      <c r="B38" s="244">
        <f>SUM(B33:B37)</f>
        <v>0</v>
      </c>
      <c r="C38" s="244">
        <f>SUM(C33:C37)</f>
        <v>0</v>
      </c>
      <c r="D38" s="244">
        <f>SUM(D33:D37)</f>
        <v>0</v>
      </c>
      <c r="E38" s="244">
        <f>SUM(E33:E37)</f>
        <v>0</v>
      </c>
      <c r="F38" s="244"/>
      <c r="G38" s="245"/>
      <c r="H38" s="244">
        <f>SUM(H33:H37)</f>
        <v>0</v>
      </c>
      <c r="I38" s="146"/>
    </row>
    <row r="39" spans="1:9" ht="20.100000000000001" customHeight="1" x14ac:dyDescent="0.25">
      <c r="A39" s="380" t="s">
        <v>63</v>
      </c>
      <c r="B39" s="362"/>
      <c r="C39" s="362"/>
      <c r="D39" s="362"/>
      <c r="E39" s="362"/>
      <c r="F39" s="362"/>
      <c r="G39" s="355"/>
      <c r="H39" s="246">
        <f>H10+H17+H24+H31+H38</f>
        <v>180801</v>
      </c>
      <c r="I39" s="158"/>
    </row>
    <row r="40" spans="1:9" ht="20.100000000000001" customHeight="1" x14ac:dyDescent="0.25">
      <c r="A40" s="157" t="s">
        <v>64</v>
      </c>
      <c r="B40" s="377"/>
      <c r="C40" s="378"/>
      <c r="D40" s="378"/>
      <c r="E40" s="378"/>
      <c r="F40" s="378"/>
      <c r="G40" s="378"/>
      <c r="H40" s="378"/>
      <c r="I40" s="379"/>
    </row>
    <row r="41" spans="1:9" ht="20.100000000000001" customHeight="1" x14ac:dyDescent="0.25">
      <c r="A41" s="27"/>
      <c r="B41" s="230"/>
      <c r="C41" s="230"/>
      <c r="D41" s="247"/>
      <c r="E41" s="231">
        <f>SUM(B41:D41)</f>
        <v>0</v>
      </c>
      <c r="F41" s="38">
        <f>工時記錄表!AH35</f>
        <v>0</v>
      </c>
      <c r="G41" s="232"/>
      <c r="H41" s="231">
        <f>ROUND(G41*F41,0)</f>
        <v>0</v>
      </c>
      <c r="I41" s="28"/>
    </row>
    <row r="42" spans="1:9" ht="20.100000000000001" customHeight="1" x14ac:dyDescent="0.25">
      <c r="A42" s="27"/>
      <c r="B42" s="230"/>
      <c r="C42" s="230"/>
      <c r="D42" s="247"/>
      <c r="E42" s="231">
        <f>SUM(B42:D42)</f>
        <v>0</v>
      </c>
      <c r="F42" s="38">
        <f>工時記錄表!AH36</f>
        <v>0</v>
      </c>
      <c r="G42" s="232"/>
      <c r="H42" s="231">
        <f>ROUND(G42*F42,0)</f>
        <v>0</v>
      </c>
      <c r="I42" s="28"/>
    </row>
    <row r="43" spans="1:9" ht="20.100000000000001" customHeight="1" x14ac:dyDescent="0.25">
      <c r="A43" s="27"/>
      <c r="B43" s="230"/>
      <c r="C43" s="230"/>
      <c r="D43" s="247"/>
      <c r="E43" s="231">
        <f>SUM(B43:D43)</f>
        <v>0</v>
      </c>
      <c r="F43" s="38">
        <f>工時記錄表!AH37</f>
        <v>0</v>
      </c>
      <c r="G43" s="232"/>
      <c r="H43" s="231">
        <f>ROUND(G43*F43,0)</f>
        <v>0</v>
      </c>
      <c r="I43" s="28"/>
    </row>
    <row r="44" spans="1:9" ht="20.100000000000001" customHeight="1" x14ac:dyDescent="0.25">
      <c r="A44" s="27"/>
      <c r="B44" s="230"/>
      <c r="C44" s="247"/>
      <c r="D44" s="247"/>
      <c r="E44" s="231">
        <f>SUM(B44:D44)</f>
        <v>0</v>
      </c>
      <c r="F44" s="38">
        <f>工時記錄表!AH38</f>
        <v>0</v>
      </c>
      <c r="G44" s="232"/>
      <c r="H44" s="231">
        <f>ROUND(G44*F44,0)</f>
        <v>0</v>
      </c>
      <c r="I44" s="28"/>
    </row>
    <row r="45" spans="1:9" ht="20.100000000000001" customHeight="1" x14ac:dyDescent="0.25">
      <c r="A45" s="27"/>
      <c r="B45" s="233"/>
      <c r="C45" s="247"/>
      <c r="D45" s="247"/>
      <c r="E45" s="231">
        <f>SUM(B45:D45)</f>
        <v>0</v>
      </c>
      <c r="F45" s="38">
        <f>工時記錄表!AH39</f>
        <v>0</v>
      </c>
      <c r="G45" s="232"/>
      <c r="H45" s="231">
        <f>ROUND(G45*F45,0)</f>
        <v>0</v>
      </c>
      <c r="I45" s="28"/>
    </row>
    <row r="46" spans="1:9" ht="20.100000000000001" customHeight="1" thickBot="1" x14ac:dyDescent="0.3">
      <c r="A46" s="138" t="s">
        <v>20</v>
      </c>
      <c r="B46" s="236">
        <f>SUM(B41:B45)</f>
        <v>0</v>
      </c>
      <c r="C46" s="236">
        <f>SUM(C41:C45)</f>
        <v>0</v>
      </c>
      <c r="D46" s="236">
        <f>SUM(D41:D45)</f>
        <v>0</v>
      </c>
      <c r="E46" s="236">
        <f>SUM(E41:E45)</f>
        <v>0</v>
      </c>
      <c r="F46" s="236"/>
      <c r="G46" s="237"/>
      <c r="H46" s="236">
        <f>SUM(H41:H45)</f>
        <v>0</v>
      </c>
      <c r="I46" s="140"/>
    </row>
    <row r="47" spans="1:9" ht="20.100000000000001" customHeight="1" x14ac:dyDescent="0.25">
      <c r="A47" s="94" t="s">
        <v>65</v>
      </c>
      <c r="B47" s="370"/>
      <c r="C47" s="371"/>
      <c r="D47" s="371"/>
      <c r="E47" s="371"/>
      <c r="F47" s="371"/>
      <c r="G47" s="371"/>
      <c r="H47" s="371"/>
      <c r="I47" s="372"/>
    </row>
    <row r="48" spans="1:9" ht="20.100000000000001" customHeight="1" x14ac:dyDescent="0.25">
      <c r="A48" s="27"/>
      <c r="B48" s="230"/>
      <c r="C48" s="230"/>
      <c r="D48" s="247"/>
      <c r="E48" s="231">
        <f>SUM(B48:D48)</f>
        <v>0</v>
      </c>
      <c r="F48" s="38">
        <f>工時記錄表!AH41</f>
        <v>0</v>
      </c>
      <c r="G48" s="232"/>
      <c r="H48" s="231">
        <f>ROUND(G48*F48,0)</f>
        <v>0</v>
      </c>
      <c r="I48" s="28"/>
    </row>
    <row r="49" spans="1:9" ht="20.100000000000001" customHeight="1" x14ac:dyDescent="0.25">
      <c r="A49" s="27"/>
      <c r="B49" s="230"/>
      <c r="C49" s="230"/>
      <c r="D49" s="247"/>
      <c r="E49" s="231">
        <f>SUM(B49:D49)</f>
        <v>0</v>
      </c>
      <c r="F49" s="38">
        <f>工時記錄表!AH42</f>
        <v>0</v>
      </c>
      <c r="G49" s="232"/>
      <c r="H49" s="231">
        <f>ROUND(G49*F49,0)</f>
        <v>0</v>
      </c>
      <c r="I49" s="28"/>
    </row>
    <row r="50" spans="1:9" ht="20.100000000000001" customHeight="1" x14ac:dyDescent="0.25">
      <c r="A50" s="27"/>
      <c r="B50" s="230"/>
      <c r="C50" s="230"/>
      <c r="D50" s="247"/>
      <c r="E50" s="231">
        <f>SUM(B50:D50)</f>
        <v>0</v>
      </c>
      <c r="F50" s="38">
        <f>工時記錄表!AH43</f>
        <v>0</v>
      </c>
      <c r="G50" s="232"/>
      <c r="H50" s="231">
        <f>ROUND(G50*F50,0)</f>
        <v>0</v>
      </c>
      <c r="I50" s="28"/>
    </row>
    <row r="51" spans="1:9" ht="20.100000000000001" customHeight="1" x14ac:dyDescent="0.25">
      <c r="A51" s="27"/>
      <c r="B51" s="230"/>
      <c r="C51" s="247"/>
      <c r="D51" s="247"/>
      <c r="E51" s="231">
        <f>SUM(B51:D51)</f>
        <v>0</v>
      </c>
      <c r="F51" s="38">
        <f>工時記錄表!AH44</f>
        <v>0</v>
      </c>
      <c r="G51" s="232"/>
      <c r="H51" s="231">
        <f>ROUND(G51*F51,0)</f>
        <v>0</v>
      </c>
      <c r="I51" s="28"/>
    </row>
    <row r="52" spans="1:9" ht="20.100000000000001" customHeight="1" x14ac:dyDescent="0.25">
      <c r="A52" s="27"/>
      <c r="B52" s="233"/>
      <c r="C52" s="247"/>
      <c r="D52" s="247"/>
      <c r="E52" s="231">
        <f>SUM(B52:D52)</f>
        <v>0</v>
      </c>
      <c r="F52" s="38">
        <f>工時記錄表!AH45</f>
        <v>0</v>
      </c>
      <c r="G52" s="232"/>
      <c r="H52" s="231">
        <f>ROUND(G52*F52,0)</f>
        <v>0</v>
      </c>
      <c r="I52" s="28"/>
    </row>
    <row r="53" spans="1:9" ht="20.100000000000001" customHeight="1" thickBot="1" x14ac:dyDescent="0.3">
      <c r="A53" s="138" t="s">
        <v>20</v>
      </c>
      <c r="B53" s="236">
        <f>SUM(B48:B52)</f>
        <v>0</v>
      </c>
      <c r="C53" s="236">
        <f>SUM(C48:C52)</f>
        <v>0</v>
      </c>
      <c r="D53" s="236">
        <f>SUM(D48:D52)</f>
        <v>0</v>
      </c>
      <c r="E53" s="236">
        <f>SUM(E48:E52)</f>
        <v>0</v>
      </c>
      <c r="F53" s="236"/>
      <c r="G53" s="237"/>
      <c r="H53" s="236">
        <f>SUM(H48:H52)</f>
        <v>0</v>
      </c>
      <c r="I53" s="140"/>
    </row>
    <row r="54" spans="1:9" ht="20.100000000000001" customHeight="1" x14ac:dyDescent="0.25">
      <c r="A54" s="94" t="s">
        <v>66</v>
      </c>
      <c r="B54" s="370"/>
      <c r="C54" s="371"/>
      <c r="D54" s="371"/>
      <c r="E54" s="371"/>
      <c r="F54" s="371"/>
      <c r="G54" s="371"/>
      <c r="H54" s="371"/>
      <c r="I54" s="372"/>
    </row>
    <row r="55" spans="1:9" ht="20.100000000000001" customHeight="1" x14ac:dyDescent="0.25">
      <c r="A55" s="27"/>
      <c r="B55" s="230"/>
      <c r="C55" s="230"/>
      <c r="D55" s="247"/>
      <c r="E55" s="231">
        <f>SUM(B55:D55)</f>
        <v>0</v>
      </c>
      <c r="F55" s="38">
        <f>工時記錄表!AH47</f>
        <v>0</v>
      </c>
      <c r="G55" s="232"/>
      <c r="H55" s="231">
        <f>ROUND(G55*F55,0)</f>
        <v>0</v>
      </c>
      <c r="I55" s="28"/>
    </row>
    <row r="56" spans="1:9" ht="20.100000000000001" customHeight="1" x14ac:dyDescent="0.25">
      <c r="A56" s="27"/>
      <c r="B56" s="230"/>
      <c r="C56" s="230"/>
      <c r="D56" s="247"/>
      <c r="E56" s="231">
        <f>SUM(B56:D56)</f>
        <v>0</v>
      </c>
      <c r="F56" s="38">
        <f>工時記錄表!AH48</f>
        <v>0</v>
      </c>
      <c r="G56" s="232"/>
      <c r="H56" s="231">
        <f>ROUND(G56*F56,0)</f>
        <v>0</v>
      </c>
      <c r="I56" s="28"/>
    </row>
    <row r="57" spans="1:9" ht="20.100000000000001" customHeight="1" x14ac:dyDescent="0.25">
      <c r="A57" s="27"/>
      <c r="B57" s="230"/>
      <c r="C57" s="230"/>
      <c r="D57" s="247"/>
      <c r="E57" s="231">
        <f>SUM(B57:D57)</f>
        <v>0</v>
      </c>
      <c r="F57" s="38">
        <f>工時記錄表!AH49</f>
        <v>0</v>
      </c>
      <c r="G57" s="232"/>
      <c r="H57" s="231">
        <f>ROUND(G57*F57,0)</f>
        <v>0</v>
      </c>
      <c r="I57" s="28"/>
    </row>
    <row r="58" spans="1:9" ht="20.100000000000001" customHeight="1" x14ac:dyDescent="0.25">
      <c r="A58" s="27"/>
      <c r="B58" s="230"/>
      <c r="C58" s="247"/>
      <c r="D58" s="247"/>
      <c r="E58" s="231">
        <f>SUM(B58:D58)</f>
        <v>0</v>
      </c>
      <c r="F58" s="38">
        <f>工時記錄表!AH50</f>
        <v>0</v>
      </c>
      <c r="G58" s="232"/>
      <c r="H58" s="231">
        <f>ROUND(G58*F58,0)</f>
        <v>0</v>
      </c>
      <c r="I58" s="28"/>
    </row>
    <row r="59" spans="1:9" ht="20.100000000000001" customHeight="1" x14ac:dyDescent="0.25">
      <c r="A59" s="27"/>
      <c r="B59" s="233"/>
      <c r="C59" s="247"/>
      <c r="D59" s="247"/>
      <c r="E59" s="231">
        <f>SUM(B59:D59)</f>
        <v>0</v>
      </c>
      <c r="F59" s="38">
        <f>工時記錄表!AH51</f>
        <v>0</v>
      </c>
      <c r="G59" s="232"/>
      <c r="H59" s="231">
        <f>ROUND(G59*F59,0)</f>
        <v>0</v>
      </c>
      <c r="I59" s="28"/>
    </row>
    <row r="60" spans="1:9" ht="20.100000000000001" customHeight="1" thickBot="1" x14ac:dyDescent="0.3">
      <c r="A60" s="138" t="s">
        <v>20</v>
      </c>
      <c r="B60" s="236">
        <f>SUM(B55:B59)</f>
        <v>0</v>
      </c>
      <c r="C60" s="236">
        <f>SUM(C55:C59)</f>
        <v>0</v>
      </c>
      <c r="D60" s="236">
        <f>SUM(D55:D59)</f>
        <v>0</v>
      </c>
      <c r="E60" s="236">
        <f>SUM(E55:E59)</f>
        <v>0</v>
      </c>
      <c r="F60" s="236"/>
      <c r="G60" s="237"/>
      <c r="H60" s="236">
        <f>SUM(H55:H59)</f>
        <v>0</v>
      </c>
      <c r="I60" s="140"/>
    </row>
    <row r="61" spans="1:9" ht="20.100000000000001" customHeight="1" x14ac:dyDescent="0.25">
      <c r="A61" s="94" t="s">
        <v>67</v>
      </c>
      <c r="B61" s="370"/>
      <c r="C61" s="371"/>
      <c r="D61" s="371"/>
      <c r="E61" s="371"/>
      <c r="F61" s="371"/>
      <c r="G61" s="371"/>
      <c r="H61" s="371"/>
      <c r="I61" s="372"/>
    </row>
    <row r="62" spans="1:9" ht="20.100000000000001" customHeight="1" x14ac:dyDescent="0.25">
      <c r="A62" s="27"/>
      <c r="B62" s="230"/>
      <c r="C62" s="230"/>
      <c r="D62" s="247"/>
      <c r="E62" s="231">
        <f>SUM(B62:D62)</f>
        <v>0</v>
      </c>
      <c r="F62" s="38">
        <f>工時記錄表!AH53</f>
        <v>0</v>
      </c>
      <c r="G62" s="232"/>
      <c r="H62" s="231">
        <f>ROUND(G62*F62,0)</f>
        <v>0</v>
      </c>
      <c r="I62" s="28"/>
    </row>
    <row r="63" spans="1:9" ht="20.100000000000001" customHeight="1" x14ac:dyDescent="0.25">
      <c r="A63" s="27"/>
      <c r="B63" s="230"/>
      <c r="C63" s="230"/>
      <c r="D63" s="247"/>
      <c r="E63" s="231">
        <f>SUM(B63:D63)</f>
        <v>0</v>
      </c>
      <c r="F63" s="38">
        <f>工時記錄表!AH54</f>
        <v>0</v>
      </c>
      <c r="G63" s="232"/>
      <c r="H63" s="231">
        <f>ROUND(G63*F63,0)</f>
        <v>0</v>
      </c>
      <c r="I63" s="28"/>
    </row>
    <row r="64" spans="1:9" ht="20.100000000000001" customHeight="1" x14ac:dyDescent="0.25">
      <c r="A64" s="27"/>
      <c r="B64" s="230"/>
      <c r="C64" s="230"/>
      <c r="D64" s="247"/>
      <c r="E64" s="231">
        <f>SUM(B64:D64)</f>
        <v>0</v>
      </c>
      <c r="F64" s="38">
        <f>工時記錄表!AH55</f>
        <v>0</v>
      </c>
      <c r="G64" s="232"/>
      <c r="H64" s="231">
        <f>ROUND(G64*F64,0)</f>
        <v>0</v>
      </c>
      <c r="I64" s="28"/>
    </row>
    <row r="65" spans="1:9" ht="20.100000000000001" customHeight="1" x14ac:dyDescent="0.25">
      <c r="A65" s="27"/>
      <c r="B65" s="230"/>
      <c r="C65" s="247"/>
      <c r="D65" s="247"/>
      <c r="E65" s="231">
        <f>SUM(B65:D65)</f>
        <v>0</v>
      </c>
      <c r="F65" s="38">
        <f>工時記錄表!AH56</f>
        <v>0</v>
      </c>
      <c r="G65" s="232"/>
      <c r="H65" s="231">
        <f>ROUND(G65*F65,0)</f>
        <v>0</v>
      </c>
      <c r="I65" s="28"/>
    </row>
    <row r="66" spans="1:9" ht="20.100000000000001" customHeight="1" x14ac:dyDescent="0.25">
      <c r="A66" s="27"/>
      <c r="B66" s="233"/>
      <c r="C66" s="247"/>
      <c r="D66" s="247"/>
      <c r="E66" s="231">
        <f>SUM(B66:D66)</f>
        <v>0</v>
      </c>
      <c r="F66" s="38">
        <f>工時記錄表!AH57</f>
        <v>0</v>
      </c>
      <c r="G66" s="232"/>
      <c r="H66" s="231">
        <f>ROUND(G66*F66,0)</f>
        <v>0</v>
      </c>
      <c r="I66" s="28"/>
    </row>
    <row r="67" spans="1:9" ht="20.100000000000001" customHeight="1" thickBot="1" x14ac:dyDescent="0.3">
      <c r="A67" s="138" t="s">
        <v>20</v>
      </c>
      <c r="B67" s="236">
        <f>SUM(B62:B66)</f>
        <v>0</v>
      </c>
      <c r="C67" s="236">
        <f>SUM(C62:C66)</f>
        <v>0</v>
      </c>
      <c r="D67" s="236">
        <f>SUM(D62:D66)</f>
        <v>0</v>
      </c>
      <c r="E67" s="236">
        <f>SUM(E62:E66)</f>
        <v>0</v>
      </c>
      <c r="F67" s="236"/>
      <c r="G67" s="237"/>
      <c r="H67" s="236">
        <f>SUM(H62:H66)</f>
        <v>0</v>
      </c>
      <c r="I67" s="140"/>
    </row>
    <row r="68" spans="1:9" ht="20.100000000000001" customHeight="1" x14ac:dyDescent="0.25">
      <c r="A68" s="94" t="s">
        <v>68</v>
      </c>
      <c r="B68" s="370"/>
      <c r="C68" s="371"/>
      <c r="D68" s="371"/>
      <c r="E68" s="371"/>
      <c r="F68" s="371"/>
      <c r="G68" s="371"/>
      <c r="H68" s="371"/>
      <c r="I68" s="372"/>
    </row>
    <row r="69" spans="1:9" ht="20.100000000000001" customHeight="1" x14ac:dyDescent="0.25">
      <c r="A69" s="27"/>
      <c r="B69" s="230"/>
      <c r="C69" s="230"/>
      <c r="D69" s="247"/>
      <c r="E69" s="231">
        <f>SUM(B69:D69)</f>
        <v>0</v>
      </c>
      <c r="F69" s="38">
        <f>工時記錄表!AH59</f>
        <v>0</v>
      </c>
      <c r="G69" s="232"/>
      <c r="H69" s="231">
        <f>ROUND(G69*F69,0)</f>
        <v>0</v>
      </c>
      <c r="I69" s="28"/>
    </row>
    <row r="70" spans="1:9" ht="20.100000000000001" customHeight="1" x14ac:dyDescent="0.25">
      <c r="A70" s="27"/>
      <c r="B70" s="230"/>
      <c r="C70" s="230"/>
      <c r="D70" s="247"/>
      <c r="E70" s="231">
        <f>SUM(B70:D70)</f>
        <v>0</v>
      </c>
      <c r="F70" s="38">
        <f>工時記錄表!AH60</f>
        <v>0</v>
      </c>
      <c r="G70" s="232"/>
      <c r="H70" s="231">
        <f>ROUND(G70*F70,0)</f>
        <v>0</v>
      </c>
      <c r="I70" s="28"/>
    </row>
    <row r="71" spans="1:9" ht="20.100000000000001" customHeight="1" x14ac:dyDescent="0.25">
      <c r="A71" s="27"/>
      <c r="B71" s="230"/>
      <c r="C71" s="230"/>
      <c r="D71" s="247"/>
      <c r="E71" s="231">
        <f>SUM(B71:D71)</f>
        <v>0</v>
      </c>
      <c r="F71" s="38">
        <f>工時記錄表!AH61</f>
        <v>0</v>
      </c>
      <c r="G71" s="232"/>
      <c r="H71" s="231">
        <f>ROUND(G71*F71,0)</f>
        <v>0</v>
      </c>
      <c r="I71" s="28"/>
    </row>
    <row r="72" spans="1:9" ht="20.100000000000001" customHeight="1" x14ac:dyDescent="0.25">
      <c r="A72" s="27"/>
      <c r="B72" s="230"/>
      <c r="C72" s="247"/>
      <c r="D72" s="247"/>
      <c r="E72" s="231">
        <f>SUM(B72:D72)</f>
        <v>0</v>
      </c>
      <c r="F72" s="38">
        <f>工時記錄表!AH62</f>
        <v>0</v>
      </c>
      <c r="G72" s="232"/>
      <c r="H72" s="231">
        <f>ROUND(G72*F72,0)</f>
        <v>0</v>
      </c>
      <c r="I72" s="28"/>
    </row>
    <row r="73" spans="1:9" ht="20.100000000000001" customHeight="1" x14ac:dyDescent="0.25">
      <c r="A73" s="27"/>
      <c r="B73" s="233"/>
      <c r="C73" s="247"/>
      <c r="D73" s="247"/>
      <c r="E73" s="231">
        <f>SUM(B73:D73)</f>
        <v>0</v>
      </c>
      <c r="F73" s="38">
        <f>工時記錄表!AH63</f>
        <v>0</v>
      </c>
      <c r="G73" s="232"/>
      <c r="H73" s="231">
        <f>ROUND(G73*F73,0)</f>
        <v>0</v>
      </c>
      <c r="I73" s="28"/>
    </row>
    <row r="74" spans="1:9" ht="20.100000000000001" customHeight="1" thickBot="1" x14ac:dyDescent="0.3">
      <c r="A74" s="138" t="s">
        <v>20</v>
      </c>
      <c r="B74" s="236">
        <f>SUM(B69:B73)</f>
        <v>0</v>
      </c>
      <c r="C74" s="236">
        <f>SUM(C69:C73)</f>
        <v>0</v>
      </c>
      <c r="D74" s="236">
        <f>SUM(D69:D73)</f>
        <v>0</v>
      </c>
      <c r="E74" s="236">
        <f>SUM(E69:E73)</f>
        <v>0</v>
      </c>
      <c r="F74" s="236"/>
      <c r="G74" s="237"/>
      <c r="H74" s="236">
        <f>SUM(H69:H73)</f>
        <v>0</v>
      </c>
      <c r="I74" s="140"/>
    </row>
    <row r="75" spans="1:9" ht="20.100000000000001" customHeight="1" x14ac:dyDescent="0.25">
      <c r="A75" s="94" t="s">
        <v>69</v>
      </c>
      <c r="B75" s="370"/>
      <c r="C75" s="371"/>
      <c r="D75" s="371"/>
      <c r="E75" s="371"/>
      <c r="F75" s="371"/>
      <c r="G75" s="371"/>
      <c r="H75" s="371"/>
      <c r="I75" s="372"/>
    </row>
    <row r="76" spans="1:9" ht="20.100000000000001" customHeight="1" x14ac:dyDescent="0.25">
      <c r="A76" s="27"/>
      <c r="B76" s="230"/>
      <c r="C76" s="230"/>
      <c r="D76" s="247"/>
      <c r="E76" s="231">
        <f>SUM(B76:D76)</f>
        <v>0</v>
      </c>
      <c r="F76" s="38">
        <f>工時記錄表!AH65</f>
        <v>0</v>
      </c>
      <c r="G76" s="232"/>
      <c r="H76" s="231">
        <f>ROUND(G76*F76,0)</f>
        <v>0</v>
      </c>
      <c r="I76" s="28"/>
    </row>
    <row r="77" spans="1:9" ht="20.100000000000001" customHeight="1" x14ac:dyDescent="0.25">
      <c r="A77" s="27"/>
      <c r="B77" s="230"/>
      <c r="C77" s="230"/>
      <c r="D77" s="247"/>
      <c r="E77" s="231">
        <f>SUM(B77:D77)</f>
        <v>0</v>
      </c>
      <c r="F77" s="38">
        <f>工時記錄表!AH66</f>
        <v>0</v>
      </c>
      <c r="G77" s="232"/>
      <c r="H77" s="231">
        <f>ROUND(G77*F77,0)</f>
        <v>0</v>
      </c>
      <c r="I77" s="28"/>
    </row>
    <row r="78" spans="1:9" ht="20.100000000000001" customHeight="1" x14ac:dyDescent="0.25">
      <c r="A78" s="27"/>
      <c r="B78" s="230"/>
      <c r="C78" s="230"/>
      <c r="D78" s="247"/>
      <c r="E78" s="231">
        <f>SUM(B78:D78)</f>
        <v>0</v>
      </c>
      <c r="F78" s="38">
        <f>工時記錄表!AH67</f>
        <v>0</v>
      </c>
      <c r="G78" s="232"/>
      <c r="H78" s="231">
        <f>ROUND(G78*F78,0)</f>
        <v>0</v>
      </c>
      <c r="I78" s="28"/>
    </row>
    <row r="79" spans="1:9" ht="20.100000000000001" customHeight="1" x14ac:dyDescent="0.25">
      <c r="A79" s="27"/>
      <c r="B79" s="230"/>
      <c r="C79" s="247"/>
      <c r="D79" s="247"/>
      <c r="E79" s="231">
        <f>SUM(B79:D79)</f>
        <v>0</v>
      </c>
      <c r="F79" s="38">
        <f>工時記錄表!AH68</f>
        <v>0</v>
      </c>
      <c r="G79" s="232"/>
      <c r="H79" s="231">
        <f>ROUND(G79*F79,0)</f>
        <v>0</v>
      </c>
      <c r="I79" s="28"/>
    </row>
    <row r="80" spans="1:9" ht="20.100000000000001" customHeight="1" x14ac:dyDescent="0.25">
      <c r="A80" s="27"/>
      <c r="B80" s="233"/>
      <c r="C80" s="247"/>
      <c r="D80" s="247"/>
      <c r="E80" s="231">
        <f>SUM(B80:D80)</f>
        <v>0</v>
      </c>
      <c r="F80" s="38">
        <f>工時記錄表!AH69</f>
        <v>0</v>
      </c>
      <c r="G80" s="232"/>
      <c r="H80" s="231">
        <f>ROUND(G80*F80,0)</f>
        <v>0</v>
      </c>
      <c r="I80" s="28"/>
    </row>
    <row r="81" spans="1:9" ht="20.100000000000001" customHeight="1" thickBot="1" x14ac:dyDescent="0.3">
      <c r="A81" s="138" t="s">
        <v>20</v>
      </c>
      <c r="B81" s="236">
        <f>SUM(B76:B80)</f>
        <v>0</v>
      </c>
      <c r="C81" s="236">
        <f>SUM(C76:C80)</f>
        <v>0</v>
      </c>
      <c r="D81" s="236">
        <f>SUM(D76:D80)</f>
        <v>0</v>
      </c>
      <c r="E81" s="236">
        <f>SUM(E76:E80)</f>
        <v>0</v>
      </c>
      <c r="F81" s="141"/>
      <c r="G81" s="237"/>
      <c r="H81" s="236">
        <f>SUM(H76:H80)</f>
        <v>0</v>
      </c>
      <c r="I81" s="140"/>
    </row>
    <row r="82" spans="1:9" ht="20.100000000000001" customHeight="1" x14ac:dyDescent="0.25">
      <c r="A82" s="94" t="s">
        <v>70</v>
      </c>
      <c r="B82" s="370"/>
      <c r="C82" s="371"/>
      <c r="D82" s="371"/>
      <c r="E82" s="371"/>
      <c r="F82" s="371"/>
      <c r="G82" s="371"/>
      <c r="H82" s="371"/>
      <c r="I82" s="372"/>
    </row>
    <row r="83" spans="1:9" ht="20.100000000000001" customHeight="1" x14ac:dyDescent="0.25">
      <c r="A83" s="27"/>
      <c r="B83" s="230"/>
      <c r="C83" s="230"/>
      <c r="D83" s="247"/>
      <c r="E83" s="231">
        <f>SUM(B83:D83)</f>
        <v>0</v>
      </c>
      <c r="F83" s="38">
        <f>工時記錄表!AH71</f>
        <v>0</v>
      </c>
      <c r="G83" s="232"/>
      <c r="H83" s="231">
        <f>ROUND(G83*F83,0)</f>
        <v>0</v>
      </c>
      <c r="I83" s="28"/>
    </row>
    <row r="84" spans="1:9" ht="20.100000000000001" customHeight="1" x14ac:dyDescent="0.25">
      <c r="A84" s="27"/>
      <c r="B84" s="230"/>
      <c r="C84" s="230"/>
      <c r="D84" s="247"/>
      <c r="E84" s="231">
        <f>SUM(B84:D84)</f>
        <v>0</v>
      </c>
      <c r="F84" s="38">
        <f>工時記錄表!AH72</f>
        <v>0</v>
      </c>
      <c r="G84" s="232"/>
      <c r="H84" s="231">
        <f>ROUND(G84*F84,0)</f>
        <v>0</v>
      </c>
      <c r="I84" s="28"/>
    </row>
    <row r="85" spans="1:9" ht="20.100000000000001" customHeight="1" x14ac:dyDescent="0.25">
      <c r="A85" s="27"/>
      <c r="B85" s="230"/>
      <c r="C85" s="230"/>
      <c r="D85" s="247"/>
      <c r="E85" s="231">
        <f>SUM(B85:D85)</f>
        <v>0</v>
      </c>
      <c r="F85" s="38">
        <f>工時記錄表!AH73</f>
        <v>0</v>
      </c>
      <c r="G85" s="232"/>
      <c r="H85" s="231">
        <f>ROUND(G85*F85,0)</f>
        <v>0</v>
      </c>
      <c r="I85" s="28"/>
    </row>
    <row r="86" spans="1:9" ht="20.100000000000001" customHeight="1" x14ac:dyDescent="0.25">
      <c r="A86" s="27"/>
      <c r="B86" s="230"/>
      <c r="C86" s="247"/>
      <c r="D86" s="247"/>
      <c r="E86" s="231">
        <f>SUM(B86:D86)</f>
        <v>0</v>
      </c>
      <c r="F86" s="38">
        <f>工時記錄表!AH74</f>
        <v>0</v>
      </c>
      <c r="G86" s="232"/>
      <c r="H86" s="231">
        <f>ROUND(G86*F86,0)</f>
        <v>0</v>
      </c>
      <c r="I86" s="28"/>
    </row>
    <row r="87" spans="1:9" ht="20.100000000000001" customHeight="1" x14ac:dyDescent="0.25">
      <c r="A87" s="27"/>
      <c r="B87" s="233"/>
      <c r="C87" s="247"/>
      <c r="D87" s="247"/>
      <c r="E87" s="231">
        <f>SUM(B87:D87)</f>
        <v>0</v>
      </c>
      <c r="F87" s="38">
        <f>工時記錄表!AH75</f>
        <v>0</v>
      </c>
      <c r="G87" s="232"/>
      <c r="H87" s="231">
        <f>ROUND(G87*F87,0)</f>
        <v>0</v>
      </c>
      <c r="I87" s="28"/>
    </row>
    <row r="88" spans="1:9" ht="20.100000000000001" customHeight="1" x14ac:dyDescent="0.25">
      <c r="A88" s="155" t="s">
        <v>20</v>
      </c>
      <c r="B88" s="238">
        <f>SUM(B83:B87)</f>
        <v>0</v>
      </c>
      <c r="C88" s="238">
        <f>SUM(C83:C87)</f>
        <v>0</v>
      </c>
      <c r="D88" s="238">
        <f>SUM(D83:D87)</f>
        <v>0</v>
      </c>
      <c r="E88" s="238">
        <f>SUM(E83:E87)</f>
        <v>0</v>
      </c>
      <c r="F88" s="164"/>
      <c r="G88" s="239"/>
      <c r="H88" s="238">
        <f>SUM(H83:H87)</f>
        <v>0</v>
      </c>
      <c r="I88" s="154"/>
    </row>
    <row r="89" spans="1:9" ht="20.100000000000001" customHeight="1" x14ac:dyDescent="0.25">
      <c r="A89" s="380" t="s">
        <v>71</v>
      </c>
      <c r="B89" s="362"/>
      <c r="C89" s="362"/>
      <c r="D89" s="362"/>
      <c r="E89" s="362"/>
      <c r="F89" s="362"/>
      <c r="G89" s="355"/>
      <c r="H89" s="246">
        <f>H46+H53+H60+H67+H74+H81+H88</f>
        <v>0</v>
      </c>
      <c r="I89" s="158"/>
    </row>
    <row r="90" spans="1:9" ht="24.95" customHeight="1" thickBot="1" x14ac:dyDescent="0.3">
      <c r="A90" s="165" t="s">
        <v>72</v>
      </c>
      <c r="B90" s="248">
        <f>SUM(B10,B17,B24,B31,B38,B46,B53,B60,B67,B74,B81,B88)</f>
        <v>203500</v>
      </c>
      <c r="C90" s="248">
        <f>SUM(C10,C17,C24,C31,C38,C46,C53,C60,C67,C74,C81,C88)</f>
        <v>3500</v>
      </c>
      <c r="D90" s="248">
        <f>SUM(D10,D17,D24,D31,D38,D46,D53,D60,D67,D74,D81,D88)</f>
        <v>0</v>
      </c>
      <c r="E90" s="248">
        <f>SUM(E10,E17,E24,E31,E38,E46,E53,E60,E67,E74,E81,E88)</f>
        <v>207000</v>
      </c>
      <c r="F90" s="249"/>
      <c r="G90" s="250">
        <f>SUM(G10,G17,G24,G31,G38,G46,G53,G60,G67,G74,G81,G88)</f>
        <v>0</v>
      </c>
      <c r="H90" s="248">
        <f>H39+H89</f>
        <v>180801</v>
      </c>
      <c r="I90" s="166"/>
    </row>
    <row r="91" spans="1:9" ht="86.25" customHeight="1" x14ac:dyDescent="0.25">
      <c r="A91" s="367" t="s">
        <v>73</v>
      </c>
      <c r="B91" s="334"/>
      <c r="C91" s="334"/>
      <c r="D91" s="334"/>
      <c r="E91" s="334"/>
      <c r="F91" s="334"/>
      <c r="G91" s="368"/>
      <c r="H91" s="334"/>
      <c r="I91" s="369"/>
    </row>
    <row r="92" spans="1:9" ht="20.100000000000001" customHeight="1" x14ac:dyDescent="0.25">
      <c r="A92" s="114"/>
      <c r="B92" s="114"/>
      <c r="C92" s="114"/>
      <c r="D92" s="114"/>
      <c r="E92" s="114"/>
      <c r="F92" s="114"/>
      <c r="G92" s="251"/>
      <c r="H92" s="114"/>
      <c r="I92" s="114"/>
    </row>
    <row r="93" spans="1:9" x14ac:dyDescent="0.25">
      <c r="A93" s="25"/>
      <c r="B93" s="25"/>
      <c r="C93" s="25"/>
      <c r="D93" s="25"/>
      <c r="E93" s="25"/>
      <c r="F93" s="25"/>
      <c r="G93" s="252"/>
      <c r="H93" s="25"/>
      <c r="I93" s="25"/>
    </row>
    <row r="94" spans="1:9" ht="20.100000000000001" customHeight="1" x14ac:dyDescent="0.25">
      <c r="A94" s="112"/>
      <c r="B94" s="112"/>
      <c r="C94" s="112"/>
      <c r="D94" s="112"/>
      <c r="E94" s="112"/>
      <c r="F94" s="112"/>
      <c r="G94" s="253"/>
      <c r="H94" s="112"/>
      <c r="I94" s="112"/>
    </row>
    <row r="95" spans="1:9" ht="20.100000000000001" customHeight="1" x14ac:dyDescent="0.25">
      <c r="A95" s="112"/>
      <c r="B95" s="112"/>
      <c r="C95" s="77"/>
      <c r="D95" s="112"/>
      <c r="E95" s="112"/>
      <c r="F95" s="112"/>
      <c r="G95" s="253"/>
      <c r="H95" s="112"/>
      <c r="I95" s="112"/>
    </row>
    <row r="96" spans="1:9" ht="20.100000000000001" customHeight="1" x14ac:dyDescent="0.25">
      <c r="A96" s="26"/>
      <c r="B96" s="26"/>
      <c r="C96" s="26"/>
      <c r="D96" s="26"/>
      <c r="E96" s="26"/>
      <c r="F96" s="26"/>
      <c r="G96" s="254"/>
      <c r="H96" s="26"/>
      <c r="I96" s="26"/>
    </row>
    <row r="97" spans="1:9" ht="20.100000000000001" customHeight="1" x14ac:dyDescent="0.25">
      <c r="A97" s="26"/>
      <c r="B97" s="26"/>
      <c r="C97" s="26"/>
      <c r="D97" s="26"/>
      <c r="E97" s="26"/>
      <c r="F97" s="26"/>
      <c r="G97" s="254"/>
      <c r="H97" s="26"/>
      <c r="I97" s="26"/>
    </row>
  </sheetData>
  <mergeCells count="17">
    <mergeCell ref="A1:H1"/>
    <mergeCell ref="A89:G89"/>
    <mergeCell ref="B68:I68"/>
    <mergeCell ref="B82:I82"/>
    <mergeCell ref="B75:I75"/>
    <mergeCell ref="B25:I25"/>
    <mergeCell ref="B11:I11"/>
    <mergeCell ref="B47:I47"/>
    <mergeCell ref="A2:H2"/>
    <mergeCell ref="A39:G39"/>
    <mergeCell ref="B54:I54"/>
    <mergeCell ref="A91:I91"/>
    <mergeCell ref="B61:I61"/>
    <mergeCell ref="B32:I32"/>
    <mergeCell ref="B4:I4"/>
    <mergeCell ref="B40:I40"/>
    <mergeCell ref="B18:I18"/>
  </mergeCells>
  <phoneticPr fontId="1" type="noConversion"/>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
  <sheetViews>
    <sheetView workbookViewId="0">
      <selection activeCell="E6" sqref="E6"/>
    </sheetView>
  </sheetViews>
  <sheetFormatPr defaultRowHeight="15.75" x14ac:dyDescent="0.25"/>
  <cols>
    <col min="1" max="1" width="11" style="41" bestFit="1" customWidth="1"/>
    <col min="2" max="13" width="14.7109375" customWidth="1"/>
    <col min="14" max="14" width="14.85546875" bestFit="1" customWidth="1"/>
  </cols>
  <sheetData>
    <row r="1" spans="1:14" ht="21.95" customHeight="1" x14ac:dyDescent="0.25">
      <c r="A1" s="384" t="s">
        <v>74</v>
      </c>
      <c r="B1" s="352"/>
      <c r="C1" s="352"/>
      <c r="D1" s="352"/>
      <c r="E1" s="352"/>
      <c r="F1" s="352"/>
      <c r="G1" s="352"/>
      <c r="H1" s="352"/>
      <c r="I1" s="352"/>
      <c r="J1" s="352"/>
      <c r="K1" s="352"/>
      <c r="L1" s="352"/>
      <c r="M1" s="352"/>
      <c r="N1" s="352"/>
    </row>
    <row r="2" spans="1:14" ht="21.95" customHeight="1" thickBot="1" x14ac:dyDescent="0.3">
      <c r="A2" s="333" t="str">
        <f>"公司名稱："&amp;會計報告封面!I6</f>
        <v>公司名稱：</v>
      </c>
      <c r="B2" s="352"/>
      <c r="C2" s="352"/>
      <c r="D2" s="352"/>
      <c r="E2" s="352"/>
      <c r="F2" s="352"/>
      <c r="G2" s="185"/>
      <c r="H2" s="185"/>
      <c r="I2" s="185"/>
      <c r="J2" s="185"/>
      <c r="K2" s="185"/>
      <c r="L2" s="185"/>
      <c r="M2" s="49"/>
      <c r="N2" s="82" t="s">
        <v>41</v>
      </c>
    </row>
    <row r="3" spans="1:14" ht="30" customHeight="1" thickBot="1" x14ac:dyDescent="0.3">
      <c r="A3" s="160" t="s">
        <v>75</v>
      </c>
      <c r="B3" s="161" t="s">
        <v>76</v>
      </c>
      <c r="C3" s="161" t="s">
        <v>59</v>
      </c>
      <c r="D3" s="161" t="s">
        <v>60</v>
      </c>
      <c r="E3" s="161" t="s">
        <v>61</v>
      </c>
      <c r="F3" s="161" t="s">
        <v>62</v>
      </c>
      <c r="G3" s="161" t="s">
        <v>64</v>
      </c>
      <c r="H3" s="161" t="s">
        <v>65</v>
      </c>
      <c r="I3" s="161" t="s">
        <v>66</v>
      </c>
      <c r="J3" s="161" t="s">
        <v>67</v>
      </c>
      <c r="K3" s="161" t="s">
        <v>68</v>
      </c>
      <c r="L3" s="161" t="s">
        <v>69</v>
      </c>
      <c r="M3" s="161" t="s">
        <v>70</v>
      </c>
      <c r="N3" s="162" t="s">
        <v>77</v>
      </c>
    </row>
    <row r="4" spans="1:14" ht="30" customHeight="1" x14ac:dyDescent="0.25">
      <c r="A4" s="121" t="s">
        <v>55</v>
      </c>
      <c r="B4" s="255"/>
      <c r="C4" s="255"/>
      <c r="D4" s="255"/>
      <c r="E4" s="255"/>
      <c r="F4" s="255"/>
      <c r="G4" s="255"/>
      <c r="H4" s="255"/>
      <c r="I4" s="255"/>
      <c r="J4" s="255"/>
      <c r="K4" s="255"/>
      <c r="L4" s="255"/>
      <c r="M4" s="255"/>
      <c r="N4" s="256">
        <f>SUM(B4:M4)</f>
        <v>0</v>
      </c>
    </row>
    <row r="5" spans="1:14" ht="30" customHeight="1" x14ac:dyDescent="0.25">
      <c r="A5" s="180" t="s">
        <v>56</v>
      </c>
      <c r="B5" s="257"/>
      <c r="C5" s="257"/>
      <c r="D5" s="257"/>
      <c r="E5" s="257"/>
      <c r="F5" s="257"/>
      <c r="G5" s="257"/>
      <c r="H5" s="257"/>
      <c r="I5" s="257"/>
      <c r="J5" s="257"/>
      <c r="K5" s="257"/>
      <c r="L5" s="257"/>
      <c r="M5" s="257"/>
      <c r="N5" s="258">
        <f>SUM(B5:M5)</f>
        <v>0</v>
      </c>
    </row>
    <row r="6" spans="1:14" ht="30" customHeight="1" x14ac:dyDescent="0.25">
      <c r="A6" s="40"/>
      <c r="B6" s="257"/>
      <c r="C6" s="257"/>
      <c r="D6" s="257"/>
      <c r="E6" s="257"/>
      <c r="F6" s="257"/>
      <c r="G6" s="257"/>
      <c r="H6" s="257"/>
      <c r="I6" s="257"/>
      <c r="J6" s="257"/>
      <c r="K6" s="257"/>
      <c r="L6" s="257"/>
      <c r="M6" s="257"/>
      <c r="N6" s="258">
        <f>SUM(B6:M6)</f>
        <v>0</v>
      </c>
    </row>
    <row r="7" spans="1:14" ht="30" customHeight="1" x14ac:dyDescent="0.25">
      <c r="A7" s="40"/>
      <c r="B7" s="257"/>
      <c r="C7" s="257"/>
      <c r="D7" s="257"/>
      <c r="E7" s="257"/>
      <c r="F7" s="257"/>
      <c r="G7" s="257"/>
      <c r="H7" s="257"/>
      <c r="I7" s="257"/>
      <c r="J7" s="257"/>
      <c r="K7" s="257"/>
      <c r="L7" s="257"/>
      <c r="M7" s="257"/>
      <c r="N7" s="258">
        <f>SUM(B7:M7)</f>
        <v>0</v>
      </c>
    </row>
    <row r="8" spans="1:14" ht="30" customHeight="1" thickBot="1" x14ac:dyDescent="0.3">
      <c r="A8" s="91" t="s">
        <v>72</v>
      </c>
      <c r="B8" s="259">
        <f t="shared" ref="B8:N8" si="0">SUM(B4:B7)</f>
        <v>0</v>
      </c>
      <c r="C8" s="259">
        <f t="shared" si="0"/>
        <v>0</v>
      </c>
      <c r="D8" s="259">
        <f t="shared" si="0"/>
        <v>0</v>
      </c>
      <c r="E8" s="259">
        <f t="shared" si="0"/>
        <v>0</v>
      </c>
      <c r="F8" s="259">
        <f t="shared" si="0"/>
        <v>0</v>
      </c>
      <c r="G8" s="259">
        <f t="shared" si="0"/>
        <v>0</v>
      </c>
      <c r="H8" s="259">
        <f t="shared" si="0"/>
        <v>0</v>
      </c>
      <c r="I8" s="259">
        <f t="shared" si="0"/>
        <v>0</v>
      </c>
      <c r="J8" s="259">
        <f t="shared" si="0"/>
        <v>0</v>
      </c>
      <c r="K8" s="259">
        <f t="shared" si="0"/>
        <v>0</v>
      </c>
      <c r="L8" s="259">
        <f t="shared" si="0"/>
        <v>0</v>
      </c>
      <c r="M8" s="259">
        <f t="shared" si="0"/>
        <v>0</v>
      </c>
      <c r="N8" s="260">
        <f t="shared" si="0"/>
        <v>0</v>
      </c>
    </row>
    <row r="9" spans="1:14" ht="31.5" customHeight="1" x14ac:dyDescent="0.25">
      <c r="A9" s="382" t="s">
        <v>78</v>
      </c>
      <c r="B9" s="352"/>
      <c r="C9" s="352"/>
      <c r="D9" s="352"/>
      <c r="E9" s="352"/>
      <c r="F9" s="352"/>
      <c r="G9" s="352"/>
      <c r="H9" s="352"/>
      <c r="I9" s="352"/>
      <c r="J9" s="352"/>
      <c r="K9" s="352"/>
      <c r="L9" s="352"/>
      <c r="M9" s="352"/>
      <c r="N9" s="352"/>
    </row>
    <row r="10" spans="1:14" x14ac:dyDescent="0.25">
      <c r="A10" s="383" t="s">
        <v>79</v>
      </c>
      <c r="B10" s="352"/>
      <c r="C10" s="352"/>
      <c r="D10" s="352"/>
      <c r="E10" s="352"/>
      <c r="F10" s="352"/>
      <c r="G10" s="352"/>
      <c r="H10" s="352"/>
      <c r="I10" s="352"/>
      <c r="J10" s="352"/>
      <c r="K10" s="352"/>
      <c r="L10" s="352"/>
      <c r="M10" s="352"/>
      <c r="N10" s="352"/>
    </row>
    <row r="11" spans="1:14" x14ac:dyDescent="0.25">
      <c r="A11" s="383" t="s">
        <v>80</v>
      </c>
      <c r="B11" s="352"/>
      <c r="C11" s="352"/>
      <c r="D11" s="352"/>
      <c r="E11" s="352"/>
      <c r="F11" s="352"/>
      <c r="G11" s="352"/>
      <c r="H11" s="352"/>
      <c r="I11" s="352"/>
      <c r="J11" s="352"/>
      <c r="K11" s="352"/>
      <c r="L11" s="352"/>
      <c r="M11" s="352"/>
      <c r="N11" s="352"/>
    </row>
  </sheetData>
  <mergeCells count="5">
    <mergeCell ref="A9:N9"/>
    <mergeCell ref="A2:F2"/>
    <mergeCell ref="A11:N11"/>
    <mergeCell ref="A10:N10"/>
    <mergeCell ref="A1:N1"/>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84"/>
  <sheetViews>
    <sheetView workbookViewId="0">
      <pane ySplit="3" topLeftCell="A4" activePane="bottomLeft" state="frozen"/>
      <selection pane="bottomLeft" activeCell="AH73" sqref="AH73"/>
    </sheetView>
  </sheetViews>
  <sheetFormatPr defaultRowHeight="15.75" x14ac:dyDescent="0.25"/>
  <cols>
    <col min="1" max="1" width="14.7109375" style="24" customWidth="1"/>
    <col min="2" max="32" width="4.7109375" style="23" customWidth="1"/>
    <col min="33" max="33" width="9.7109375" style="24" bestFit="1" customWidth="1"/>
    <col min="34" max="34" width="9.7109375" style="261" bestFit="1" customWidth="1"/>
    <col min="35" max="35" width="19.7109375" style="24" customWidth="1"/>
    <col min="36" max="36" width="9.140625" style="24" customWidth="1"/>
    <col min="37" max="16384" width="9.140625" style="24"/>
  </cols>
  <sheetData>
    <row r="1" spans="1:35" ht="24" customHeight="1" x14ac:dyDescent="0.25">
      <c r="A1" s="353" t="s">
        <v>81</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34"/>
      <c r="AH1" s="385"/>
      <c r="AI1" s="334"/>
    </row>
    <row r="2" spans="1:35" ht="24" customHeight="1" thickBot="1" x14ac:dyDescent="0.3">
      <c r="A2" s="392" t="str">
        <f>"公司名稱："&amp;會計報告封面!I6</f>
        <v>公司名稱：</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34"/>
      <c r="AH2" s="385"/>
      <c r="AI2" s="334"/>
    </row>
    <row r="3" spans="1:35" ht="35.1" customHeight="1" thickBot="1" x14ac:dyDescent="0.3">
      <c r="A3" s="95" t="s">
        <v>75</v>
      </c>
      <c r="B3" s="96">
        <v>1</v>
      </c>
      <c r="C3" s="96">
        <v>2</v>
      </c>
      <c r="D3" s="96">
        <v>3</v>
      </c>
      <c r="E3" s="96">
        <v>4</v>
      </c>
      <c r="F3" s="96">
        <v>5</v>
      </c>
      <c r="G3" s="97">
        <v>6</v>
      </c>
      <c r="H3" s="97">
        <v>7</v>
      </c>
      <c r="I3" s="97">
        <v>8</v>
      </c>
      <c r="J3" s="97">
        <v>9</v>
      </c>
      <c r="K3" s="97">
        <v>10</v>
      </c>
      <c r="L3" s="97">
        <v>11</v>
      </c>
      <c r="M3" s="97">
        <v>12</v>
      </c>
      <c r="N3" s="97">
        <v>13</v>
      </c>
      <c r="O3" s="97">
        <v>14</v>
      </c>
      <c r="P3" s="97">
        <v>15</v>
      </c>
      <c r="Q3" s="97">
        <v>16</v>
      </c>
      <c r="R3" s="97">
        <v>17</v>
      </c>
      <c r="S3" s="97">
        <v>18</v>
      </c>
      <c r="T3" s="97">
        <v>19</v>
      </c>
      <c r="U3" s="97">
        <v>20</v>
      </c>
      <c r="V3" s="97">
        <v>21</v>
      </c>
      <c r="W3" s="97">
        <v>22</v>
      </c>
      <c r="X3" s="97">
        <v>23</v>
      </c>
      <c r="Y3" s="97">
        <v>24</v>
      </c>
      <c r="Z3" s="97">
        <v>25</v>
      </c>
      <c r="AA3" s="97">
        <v>26</v>
      </c>
      <c r="AB3" s="97">
        <v>27</v>
      </c>
      <c r="AC3" s="97">
        <v>28</v>
      </c>
      <c r="AD3" s="97">
        <v>29</v>
      </c>
      <c r="AE3" s="97">
        <v>30</v>
      </c>
      <c r="AF3" s="97">
        <v>31</v>
      </c>
      <c r="AG3" s="96" t="s">
        <v>77</v>
      </c>
      <c r="AH3" s="182" t="s">
        <v>82</v>
      </c>
      <c r="AI3" s="98" t="s">
        <v>83</v>
      </c>
    </row>
    <row r="4" spans="1:35" ht="24" customHeight="1" x14ac:dyDescent="0.25">
      <c r="A4" s="76" t="s">
        <v>51</v>
      </c>
      <c r="B4" s="387"/>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88"/>
    </row>
    <row r="5" spans="1:35" ht="24" customHeight="1" x14ac:dyDescent="0.25">
      <c r="A5" s="30" t="s">
        <v>52</v>
      </c>
      <c r="B5" s="241"/>
      <c r="C5" s="99">
        <v>8</v>
      </c>
      <c r="D5" s="99">
        <v>8</v>
      </c>
      <c r="E5" s="99">
        <v>8</v>
      </c>
      <c r="F5" s="99">
        <v>8</v>
      </c>
      <c r="G5" s="247"/>
      <c r="H5" s="247">
        <v>8</v>
      </c>
      <c r="I5" s="247"/>
      <c r="J5" s="99">
        <v>8</v>
      </c>
      <c r="K5" s="99">
        <v>8</v>
      </c>
      <c r="L5" s="99">
        <v>8</v>
      </c>
      <c r="M5" s="99">
        <v>8</v>
      </c>
      <c r="N5" s="99"/>
      <c r="O5" s="247">
        <v>8</v>
      </c>
      <c r="P5" s="247"/>
      <c r="Q5" s="99">
        <v>8</v>
      </c>
      <c r="R5" s="99"/>
      <c r="S5" s="99">
        <v>8</v>
      </c>
      <c r="T5" s="99">
        <v>8</v>
      </c>
      <c r="U5" s="99"/>
      <c r="V5" s="247">
        <v>8</v>
      </c>
      <c r="W5" s="247"/>
      <c r="X5" s="99">
        <v>8</v>
      </c>
      <c r="Y5" s="99">
        <v>8</v>
      </c>
      <c r="Z5" s="99">
        <v>8</v>
      </c>
      <c r="AA5" s="99">
        <v>8</v>
      </c>
      <c r="AB5" s="99"/>
      <c r="AC5" s="247">
        <v>8</v>
      </c>
      <c r="AD5" s="247">
        <v>8</v>
      </c>
      <c r="AE5" s="262">
        <v>8</v>
      </c>
      <c r="AF5" s="241"/>
      <c r="AG5" s="242">
        <f>SUM(B5:AF5)</f>
        <v>168</v>
      </c>
      <c r="AH5" s="263">
        <f>ROUND(AG5/168, 2)</f>
        <v>1</v>
      </c>
      <c r="AI5" s="51"/>
    </row>
    <row r="6" spans="1:35" ht="24" customHeight="1" x14ac:dyDescent="0.25">
      <c r="A6" s="30" t="s">
        <v>54</v>
      </c>
      <c r="B6" s="241"/>
      <c r="C6" s="99">
        <v>8</v>
      </c>
      <c r="D6" s="99">
        <v>8</v>
      </c>
      <c r="E6" s="99">
        <v>8</v>
      </c>
      <c r="F6" s="99">
        <v>8</v>
      </c>
      <c r="G6" s="247"/>
      <c r="H6" s="247">
        <v>8</v>
      </c>
      <c r="I6" s="247"/>
      <c r="J6" s="99">
        <v>4</v>
      </c>
      <c r="K6" s="99">
        <v>4</v>
      </c>
      <c r="L6" s="99">
        <v>8</v>
      </c>
      <c r="M6" s="99">
        <v>8</v>
      </c>
      <c r="N6" s="99"/>
      <c r="O6" s="247">
        <v>8</v>
      </c>
      <c r="P6" s="247"/>
      <c r="Q6" s="99">
        <v>8</v>
      </c>
      <c r="R6" s="99"/>
      <c r="S6" s="99">
        <v>8</v>
      </c>
      <c r="T6" s="99">
        <v>8</v>
      </c>
      <c r="U6" s="99"/>
      <c r="V6" s="247">
        <v>8</v>
      </c>
      <c r="W6" s="247"/>
      <c r="X6" s="99">
        <v>4</v>
      </c>
      <c r="Y6" s="99">
        <v>8</v>
      </c>
      <c r="Z6" s="99">
        <v>8</v>
      </c>
      <c r="AA6" s="99">
        <v>8</v>
      </c>
      <c r="AB6" s="99"/>
      <c r="AC6" s="247">
        <v>4</v>
      </c>
      <c r="AD6" s="247">
        <v>8</v>
      </c>
      <c r="AE6" s="31">
        <v>8</v>
      </c>
      <c r="AF6" s="241"/>
      <c r="AG6" s="242">
        <f>SUM(B6:AF6)</f>
        <v>152</v>
      </c>
      <c r="AH6" s="263">
        <f>ROUND(AG6/168, 2)</f>
        <v>0.9</v>
      </c>
      <c r="AI6" s="51"/>
    </row>
    <row r="7" spans="1:35" ht="24" customHeight="1" x14ac:dyDescent="0.25">
      <c r="A7" s="30" t="s">
        <v>55</v>
      </c>
      <c r="B7" s="241"/>
      <c r="C7" s="99">
        <v>8</v>
      </c>
      <c r="D7" s="99">
        <v>8</v>
      </c>
      <c r="E7" s="99">
        <v>8</v>
      </c>
      <c r="F7" s="99">
        <v>8</v>
      </c>
      <c r="G7" s="247"/>
      <c r="H7" s="247">
        <v>8</v>
      </c>
      <c r="I7" s="247"/>
      <c r="J7" s="99">
        <v>8</v>
      </c>
      <c r="K7" s="99">
        <v>8</v>
      </c>
      <c r="L7" s="99">
        <v>8</v>
      </c>
      <c r="M7" s="99">
        <v>8</v>
      </c>
      <c r="N7" s="99"/>
      <c r="O7" s="247">
        <v>8</v>
      </c>
      <c r="P7" s="247"/>
      <c r="Q7" s="99">
        <v>8</v>
      </c>
      <c r="R7" s="99"/>
      <c r="S7" s="99">
        <v>8</v>
      </c>
      <c r="T7" s="99">
        <v>8</v>
      </c>
      <c r="U7" s="99"/>
      <c r="V7" s="247">
        <v>8</v>
      </c>
      <c r="W7" s="247"/>
      <c r="X7" s="99">
        <v>8</v>
      </c>
      <c r="Y7" s="99">
        <v>8</v>
      </c>
      <c r="Z7" s="99">
        <v>8</v>
      </c>
      <c r="AA7" s="99">
        <v>8</v>
      </c>
      <c r="AB7" s="99"/>
      <c r="AC7" s="247">
        <v>8</v>
      </c>
      <c r="AD7" s="247">
        <v>8</v>
      </c>
      <c r="AE7" s="31">
        <v>8</v>
      </c>
      <c r="AF7" s="241"/>
      <c r="AG7" s="242">
        <f>SUM(B7:AF7)</f>
        <v>168</v>
      </c>
      <c r="AH7" s="263">
        <f>ROUND(AG7/168, 2)</f>
        <v>1</v>
      </c>
      <c r="AI7" s="51"/>
    </row>
    <row r="8" spans="1:35" ht="24" customHeight="1" x14ac:dyDescent="0.25">
      <c r="A8" s="30" t="s">
        <v>56</v>
      </c>
      <c r="B8" s="241"/>
      <c r="C8" s="99">
        <v>8</v>
      </c>
      <c r="D8" s="99">
        <v>8</v>
      </c>
      <c r="E8" s="99">
        <v>8</v>
      </c>
      <c r="F8" s="99">
        <v>4</v>
      </c>
      <c r="G8" s="247"/>
      <c r="H8" s="247">
        <v>8</v>
      </c>
      <c r="I8" s="247"/>
      <c r="J8" s="99">
        <v>8</v>
      </c>
      <c r="K8" s="99">
        <v>8</v>
      </c>
      <c r="L8" s="99">
        <v>8</v>
      </c>
      <c r="M8" s="99">
        <v>8</v>
      </c>
      <c r="N8" s="99"/>
      <c r="O8" s="247">
        <v>8</v>
      </c>
      <c r="P8" s="247"/>
      <c r="Q8" s="99">
        <v>8</v>
      </c>
      <c r="R8" s="99"/>
      <c r="S8" s="99">
        <v>8</v>
      </c>
      <c r="T8" s="99">
        <v>8</v>
      </c>
      <c r="U8" s="99"/>
      <c r="V8" s="247">
        <v>8</v>
      </c>
      <c r="W8" s="247"/>
      <c r="X8" s="99">
        <v>4</v>
      </c>
      <c r="Y8" s="99">
        <v>8</v>
      </c>
      <c r="Z8" s="99">
        <v>8</v>
      </c>
      <c r="AA8" s="99">
        <v>8</v>
      </c>
      <c r="AB8" s="99"/>
      <c r="AC8" s="247">
        <v>8</v>
      </c>
      <c r="AD8" s="247">
        <v>4</v>
      </c>
      <c r="AE8" s="31">
        <v>4</v>
      </c>
      <c r="AF8" s="241"/>
      <c r="AG8" s="242">
        <f>SUM(B8:AF8)</f>
        <v>152</v>
      </c>
      <c r="AH8" s="263">
        <f>ROUND(AG8/168, 2)</f>
        <v>0.9</v>
      </c>
      <c r="AI8" s="51"/>
    </row>
    <row r="9" spans="1:35" ht="24" customHeight="1" thickBot="1" x14ac:dyDescent="0.3">
      <c r="A9" s="70" t="s">
        <v>57</v>
      </c>
      <c r="B9" s="264"/>
      <c r="C9" s="71">
        <v>8</v>
      </c>
      <c r="D9" s="71">
        <v>8</v>
      </c>
      <c r="E9" s="71">
        <v>8</v>
      </c>
      <c r="F9" s="71">
        <v>8</v>
      </c>
      <c r="G9" s="265"/>
      <c r="H9" s="265">
        <v>8</v>
      </c>
      <c r="I9" s="265"/>
      <c r="J9" s="71">
        <v>8</v>
      </c>
      <c r="K9" s="71">
        <v>8</v>
      </c>
      <c r="L9" s="71">
        <v>8</v>
      </c>
      <c r="M9" s="71">
        <v>8</v>
      </c>
      <c r="N9" s="71"/>
      <c r="O9" s="265">
        <v>8</v>
      </c>
      <c r="P9" s="265"/>
      <c r="Q9" s="71">
        <v>8</v>
      </c>
      <c r="R9" s="71"/>
      <c r="S9" s="71">
        <v>8</v>
      </c>
      <c r="T9" s="71">
        <v>8</v>
      </c>
      <c r="U9" s="71"/>
      <c r="V9" s="265">
        <v>8</v>
      </c>
      <c r="W9" s="265"/>
      <c r="X9" s="71">
        <v>8</v>
      </c>
      <c r="Y9" s="71">
        <v>8</v>
      </c>
      <c r="Z9" s="71">
        <v>8</v>
      </c>
      <c r="AA9" s="71">
        <v>8</v>
      </c>
      <c r="AB9" s="71"/>
      <c r="AC9" s="265">
        <v>8</v>
      </c>
      <c r="AD9" s="265">
        <v>8</v>
      </c>
      <c r="AE9" s="72">
        <v>8</v>
      </c>
      <c r="AF9" s="264"/>
      <c r="AG9" s="242">
        <f>SUM(B9:AF9)</f>
        <v>168</v>
      </c>
      <c r="AH9" s="263">
        <f>AG9/168</f>
        <v>1</v>
      </c>
      <c r="AI9" s="73"/>
    </row>
    <row r="10" spans="1:35" ht="24" customHeight="1" x14ac:dyDescent="0.25">
      <c r="A10" s="76" t="s">
        <v>59</v>
      </c>
      <c r="B10" s="387"/>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88"/>
    </row>
    <row r="11" spans="1:35" ht="24" customHeight="1" x14ac:dyDescent="0.25">
      <c r="A11" s="67"/>
      <c r="B11" s="241"/>
      <c r="C11" s="99"/>
      <c r="D11" s="99"/>
      <c r="E11" s="99"/>
      <c r="F11" s="99"/>
      <c r="G11" s="247"/>
      <c r="H11" s="247"/>
      <c r="I11" s="247"/>
      <c r="J11" s="99"/>
      <c r="K11" s="99"/>
      <c r="L11" s="99"/>
      <c r="M11" s="99"/>
      <c r="N11" s="99"/>
      <c r="O11" s="247"/>
      <c r="P11" s="247"/>
      <c r="Q11" s="99"/>
      <c r="R11" s="99"/>
      <c r="S11" s="99"/>
      <c r="T11" s="99"/>
      <c r="U11" s="99"/>
      <c r="V11" s="247"/>
      <c r="W11" s="247"/>
      <c r="X11" s="99"/>
      <c r="Y11" s="99"/>
      <c r="Z11" s="99"/>
      <c r="AA11" s="99"/>
      <c r="AB11" s="99"/>
      <c r="AC11" s="247"/>
      <c r="AD11" s="247"/>
      <c r="AE11" s="262"/>
      <c r="AF11" s="241"/>
      <c r="AG11" s="242">
        <f>SUM(B11:AF11)</f>
        <v>0</v>
      </c>
      <c r="AH11" s="263">
        <f>ROUND(AG11/160, 2)</f>
        <v>0</v>
      </c>
      <c r="AI11" s="51"/>
    </row>
    <row r="12" spans="1:35" ht="24" customHeight="1" x14ac:dyDescent="0.25">
      <c r="A12" s="67"/>
      <c r="B12" s="247"/>
      <c r="C12" s="247"/>
      <c r="D12" s="247"/>
      <c r="E12" s="247"/>
      <c r="F12" s="247"/>
      <c r="G12" s="247"/>
      <c r="H12" s="247"/>
      <c r="I12" s="247"/>
      <c r="J12" s="247"/>
      <c r="K12" s="247"/>
      <c r="L12" s="247"/>
      <c r="M12" s="247"/>
      <c r="N12" s="247"/>
      <c r="O12" s="247"/>
      <c r="P12" s="247"/>
      <c r="Q12" s="247"/>
      <c r="R12" s="247"/>
      <c r="S12" s="247"/>
      <c r="T12" s="99"/>
      <c r="U12" s="99"/>
      <c r="V12" s="99"/>
      <c r="W12" s="99"/>
      <c r="X12" s="99"/>
      <c r="Y12" s="247"/>
      <c r="Z12" s="247"/>
      <c r="AA12" s="247"/>
      <c r="AB12" s="247"/>
      <c r="AC12" s="247"/>
      <c r="AD12" s="247"/>
      <c r="AE12" s="247"/>
      <c r="AF12" s="247"/>
      <c r="AG12" s="242">
        <f>SUM(B12:AF12)</f>
        <v>0</v>
      </c>
      <c r="AH12" s="263">
        <f>ROUND(AG12/160, 2)</f>
        <v>0</v>
      </c>
      <c r="AI12" s="51"/>
    </row>
    <row r="13" spans="1:35" ht="24" customHeight="1" x14ac:dyDescent="0.25">
      <c r="A13" s="67"/>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2">
        <f>SUM(B13:AF13)</f>
        <v>0</v>
      </c>
      <c r="AH13" s="263">
        <f>ROUND(AG13/160, 2)</f>
        <v>0</v>
      </c>
      <c r="AI13" s="51"/>
    </row>
    <row r="14" spans="1:35" ht="24" customHeight="1" x14ac:dyDescent="0.25">
      <c r="A14" s="67"/>
      <c r="B14" s="247"/>
      <c r="C14" s="247"/>
      <c r="D14" s="247"/>
      <c r="E14" s="247"/>
      <c r="F14" s="247"/>
      <c r="G14" s="247"/>
      <c r="H14" s="247"/>
      <c r="I14" s="247"/>
      <c r="J14" s="247"/>
      <c r="K14" s="247"/>
      <c r="L14" s="247"/>
      <c r="M14" s="247"/>
      <c r="N14" s="99"/>
      <c r="O14" s="99"/>
      <c r="P14" s="99"/>
      <c r="Q14" s="247"/>
      <c r="R14" s="247"/>
      <c r="S14" s="247"/>
      <c r="T14" s="247"/>
      <c r="U14" s="247"/>
      <c r="V14" s="247"/>
      <c r="W14" s="247"/>
      <c r="X14" s="247"/>
      <c r="Y14" s="247"/>
      <c r="Z14" s="247"/>
      <c r="AA14" s="247"/>
      <c r="AB14" s="247"/>
      <c r="AC14" s="247"/>
      <c r="AD14" s="247"/>
      <c r="AE14" s="247"/>
      <c r="AF14" s="247"/>
      <c r="AG14" s="242">
        <f>SUM(B14:AF14)</f>
        <v>0</v>
      </c>
      <c r="AH14" s="263">
        <f>ROUND(AG14/160, 2)</f>
        <v>0</v>
      </c>
      <c r="AI14" s="51"/>
    </row>
    <row r="15" spans="1:35" ht="24" customHeight="1" thickBot="1" x14ac:dyDescent="0.3">
      <c r="A15" s="74"/>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6">
        <f>SUM(B15:AF15)</f>
        <v>0</v>
      </c>
      <c r="AH15" s="267">
        <f>AG15/160</f>
        <v>0</v>
      </c>
      <c r="AI15" s="73"/>
    </row>
    <row r="16" spans="1:35" ht="24" customHeight="1" x14ac:dyDescent="0.25">
      <c r="A16" s="121" t="s">
        <v>60</v>
      </c>
      <c r="B16" s="38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34"/>
      <c r="AH16" s="385"/>
      <c r="AI16" s="390"/>
    </row>
    <row r="17" spans="1:35" ht="24" customHeight="1" x14ac:dyDescent="0.25">
      <c r="A17" s="67"/>
      <c r="B17" s="247"/>
      <c r="C17" s="247"/>
      <c r="D17" s="247"/>
      <c r="E17" s="247"/>
      <c r="F17" s="247"/>
      <c r="G17" s="247"/>
      <c r="H17" s="247"/>
      <c r="I17" s="247"/>
      <c r="J17" s="247"/>
      <c r="K17" s="247"/>
      <c r="L17" s="247"/>
      <c r="M17" s="247"/>
      <c r="N17" s="247"/>
      <c r="O17" s="247"/>
      <c r="P17" s="99"/>
      <c r="Q17" s="99"/>
      <c r="R17" s="99"/>
      <c r="S17" s="99"/>
      <c r="T17" s="99"/>
      <c r="U17" s="99"/>
      <c r="V17" s="247"/>
      <c r="W17" s="247"/>
      <c r="X17" s="247"/>
      <c r="Y17" s="247"/>
      <c r="Z17" s="247"/>
      <c r="AA17" s="247"/>
      <c r="AB17" s="247"/>
      <c r="AC17" s="247"/>
      <c r="AD17" s="247"/>
      <c r="AE17" s="247"/>
      <c r="AF17" s="247"/>
      <c r="AG17" s="242">
        <f>SUM(B17:AF17)</f>
        <v>0</v>
      </c>
      <c r="AH17" s="263">
        <f>ROUND(AG17/160, 2)</f>
        <v>0</v>
      </c>
      <c r="AI17" s="51"/>
    </row>
    <row r="18" spans="1:35" ht="24" customHeight="1" x14ac:dyDescent="0.25">
      <c r="A18" s="67"/>
      <c r="B18" s="247"/>
      <c r="C18" s="247"/>
      <c r="D18" s="247"/>
      <c r="E18" s="247"/>
      <c r="F18" s="247"/>
      <c r="G18" s="99"/>
      <c r="H18" s="99"/>
      <c r="I18" s="99"/>
      <c r="J18" s="99"/>
      <c r="K18" s="99"/>
      <c r="L18" s="247"/>
      <c r="M18" s="247"/>
      <c r="N18" s="247"/>
      <c r="O18" s="247"/>
      <c r="P18" s="99"/>
      <c r="Q18" s="99"/>
      <c r="R18" s="99"/>
      <c r="S18" s="99"/>
      <c r="T18" s="99"/>
      <c r="U18" s="99"/>
      <c r="V18" s="247"/>
      <c r="W18" s="247"/>
      <c r="X18" s="247"/>
      <c r="Y18" s="247"/>
      <c r="Z18" s="247"/>
      <c r="AA18" s="247"/>
      <c r="AB18" s="247"/>
      <c r="AC18" s="247"/>
      <c r="AD18" s="247"/>
      <c r="AE18" s="247"/>
      <c r="AF18" s="247"/>
      <c r="AG18" s="242">
        <f>SUM(B18:AF18)</f>
        <v>0</v>
      </c>
      <c r="AH18" s="263">
        <f>ROUND(AG18/160, 2)</f>
        <v>0</v>
      </c>
      <c r="AI18" s="51"/>
    </row>
    <row r="19" spans="1:35" ht="24" customHeight="1" x14ac:dyDescent="0.25">
      <c r="A19" s="67"/>
      <c r="B19" s="247"/>
      <c r="C19" s="247"/>
      <c r="D19" s="247"/>
      <c r="E19" s="247"/>
      <c r="F19" s="247"/>
      <c r="G19" s="99"/>
      <c r="H19" s="99"/>
      <c r="I19" s="99"/>
      <c r="J19" s="99"/>
      <c r="K19" s="99"/>
      <c r="L19" s="247"/>
      <c r="M19" s="247"/>
      <c r="N19" s="247"/>
      <c r="O19" s="247"/>
      <c r="P19" s="247"/>
      <c r="Q19" s="247"/>
      <c r="R19" s="247"/>
      <c r="S19" s="247"/>
      <c r="T19" s="247"/>
      <c r="U19" s="247"/>
      <c r="V19" s="247"/>
      <c r="W19" s="247"/>
      <c r="X19" s="247"/>
      <c r="Y19" s="247"/>
      <c r="Z19" s="247"/>
      <c r="AA19" s="247"/>
      <c r="AB19" s="247"/>
      <c r="AC19" s="247"/>
      <c r="AD19" s="247"/>
      <c r="AE19" s="247"/>
      <c r="AF19" s="247"/>
      <c r="AG19" s="242">
        <f>SUM(B19:AF19)</f>
        <v>0</v>
      </c>
      <c r="AH19" s="263">
        <f>ROUND(AG19/160, 2)</f>
        <v>0</v>
      </c>
      <c r="AI19" s="51"/>
    </row>
    <row r="20" spans="1:35" ht="24" customHeight="1" x14ac:dyDescent="0.25">
      <c r="A20" s="67"/>
      <c r="B20" s="247"/>
      <c r="C20" s="247"/>
      <c r="D20" s="247"/>
      <c r="E20" s="247"/>
      <c r="F20" s="247"/>
      <c r="G20" s="247"/>
      <c r="H20" s="247"/>
      <c r="I20" s="247"/>
      <c r="J20" s="247"/>
      <c r="K20" s="247"/>
      <c r="L20" s="247"/>
      <c r="M20" s="247"/>
      <c r="N20" s="247"/>
      <c r="O20" s="247"/>
      <c r="P20" s="247"/>
      <c r="Q20" s="247"/>
      <c r="R20" s="247"/>
      <c r="S20" s="247"/>
      <c r="T20" s="247"/>
      <c r="U20" s="99"/>
      <c r="V20" s="99"/>
      <c r="W20" s="99"/>
      <c r="X20" s="99"/>
      <c r="Y20" s="99"/>
      <c r="Z20" s="99"/>
      <c r="AA20" s="247"/>
      <c r="AB20" s="247"/>
      <c r="AC20" s="247"/>
      <c r="AD20" s="247"/>
      <c r="AE20" s="247"/>
      <c r="AF20" s="247"/>
      <c r="AG20" s="242">
        <f>SUM(B20:AF20)</f>
        <v>0</v>
      </c>
      <c r="AH20" s="263">
        <f>ROUND(AG20/160, 2)</f>
        <v>0</v>
      </c>
      <c r="AI20" s="51"/>
    </row>
    <row r="21" spans="1:35" ht="24" customHeight="1" thickBot="1" x14ac:dyDescent="0.3">
      <c r="A21" s="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9">
        <f>SUM(B21:AF21)</f>
        <v>0</v>
      </c>
      <c r="AH21" s="263">
        <f>AG21/160</f>
        <v>0</v>
      </c>
      <c r="AI21" s="69"/>
    </row>
    <row r="22" spans="1:35" ht="24" customHeight="1" x14ac:dyDescent="0.25">
      <c r="A22" s="76" t="s">
        <v>61</v>
      </c>
      <c r="B22" s="387"/>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88"/>
    </row>
    <row r="23" spans="1:35" ht="24" customHeight="1" x14ac:dyDescent="0.25">
      <c r="A23" s="67"/>
      <c r="B23" s="247"/>
      <c r="C23" s="247"/>
      <c r="D23" s="247"/>
      <c r="E23" s="247"/>
      <c r="F23" s="247"/>
      <c r="G23" s="247"/>
      <c r="H23" s="247"/>
      <c r="I23" s="247"/>
      <c r="J23" s="99"/>
      <c r="K23" s="99"/>
      <c r="L23" s="99"/>
      <c r="M23" s="99"/>
      <c r="N23" s="99"/>
      <c r="O23" s="247"/>
      <c r="P23" s="247"/>
      <c r="Q23" s="247"/>
      <c r="R23" s="247"/>
      <c r="S23" s="247"/>
      <c r="T23" s="247"/>
      <c r="U23" s="247"/>
      <c r="V23" s="247"/>
      <c r="W23" s="247"/>
      <c r="X23" s="247"/>
      <c r="Y23" s="247"/>
      <c r="Z23" s="247"/>
      <c r="AA23" s="247"/>
      <c r="AB23" s="247"/>
      <c r="AC23" s="247"/>
      <c r="AD23" s="247"/>
      <c r="AE23" s="247"/>
      <c r="AF23" s="247"/>
      <c r="AG23" s="242">
        <f>SUM(B23:AF23)</f>
        <v>0</v>
      </c>
      <c r="AH23" s="263">
        <f>ROUND(AG23/176, 2)</f>
        <v>0</v>
      </c>
      <c r="AI23" s="51"/>
    </row>
    <row r="24" spans="1:35" ht="24" customHeight="1" x14ac:dyDescent="0.25">
      <c r="A24" s="67"/>
      <c r="B24" s="247"/>
      <c r="C24" s="247"/>
      <c r="D24" s="247"/>
      <c r="E24" s="247"/>
      <c r="F24" s="247"/>
      <c r="G24" s="247"/>
      <c r="H24" s="247"/>
      <c r="I24" s="247"/>
      <c r="J24" s="99"/>
      <c r="K24" s="99"/>
      <c r="L24" s="99"/>
      <c r="M24" s="99"/>
      <c r="N24" s="99"/>
      <c r="O24" s="247"/>
      <c r="P24" s="247"/>
      <c r="Q24" s="247"/>
      <c r="R24" s="247"/>
      <c r="S24" s="247"/>
      <c r="T24" s="247"/>
      <c r="U24" s="247"/>
      <c r="V24" s="247"/>
      <c r="W24" s="247"/>
      <c r="X24" s="247"/>
      <c r="Y24" s="247"/>
      <c r="Z24" s="247"/>
      <c r="AA24" s="247"/>
      <c r="AB24" s="247"/>
      <c r="AC24" s="247"/>
      <c r="AD24" s="247"/>
      <c r="AE24" s="247"/>
      <c r="AF24" s="247"/>
      <c r="AG24" s="242">
        <f>SUM(B24:AF24)</f>
        <v>0</v>
      </c>
      <c r="AH24" s="263">
        <f>ROUND(AG24/176, 2)</f>
        <v>0</v>
      </c>
      <c r="AI24" s="51"/>
    </row>
    <row r="25" spans="1:35" ht="24" customHeight="1" x14ac:dyDescent="0.25">
      <c r="A25" s="67"/>
      <c r="B25" s="247"/>
      <c r="C25" s="247"/>
      <c r="D25" s="247"/>
      <c r="E25" s="247"/>
      <c r="F25" s="247"/>
      <c r="G25" s="247"/>
      <c r="H25" s="247"/>
      <c r="I25" s="247"/>
      <c r="J25" s="99"/>
      <c r="K25" s="99"/>
      <c r="L25" s="99"/>
      <c r="M25" s="99"/>
      <c r="N25" s="99"/>
      <c r="O25" s="247"/>
      <c r="P25" s="247"/>
      <c r="Q25" s="247"/>
      <c r="R25" s="247"/>
      <c r="S25" s="247"/>
      <c r="T25" s="247"/>
      <c r="U25" s="247"/>
      <c r="V25" s="247"/>
      <c r="W25" s="247"/>
      <c r="X25" s="247"/>
      <c r="Y25" s="247"/>
      <c r="Z25" s="247"/>
      <c r="AA25" s="247"/>
      <c r="AB25" s="247"/>
      <c r="AC25" s="247"/>
      <c r="AD25" s="247"/>
      <c r="AE25" s="247"/>
      <c r="AF25" s="247"/>
      <c r="AG25" s="242">
        <f>SUM(B25:AF25)</f>
        <v>0</v>
      </c>
      <c r="AH25" s="263">
        <f>ROUND(AG25/176, 2)</f>
        <v>0</v>
      </c>
      <c r="AI25" s="51"/>
    </row>
    <row r="26" spans="1:35" ht="24" customHeight="1" x14ac:dyDescent="0.25">
      <c r="A26" s="67"/>
      <c r="B26" s="247"/>
      <c r="C26" s="247"/>
      <c r="D26" s="247"/>
      <c r="E26" s="247"/>
      <c r="F26" s="247"/>
      <c r="G26" s="247"/>
      <c r="H26" s="247"/>
      <c r="I26" s="247"/>
      <c r="J26" s="247"/>
      <c r="K26" s="247"/>
      <c r="L26" s="247"/>
      <c r="M26" s="247"/>
      <c r="N26" s="247"/>
      <c r="O26" s="247"/>
      <c r="P26" s="247"/>
      <c r="Q26" s="247"/>
      <c r="R26" s="247"/>
      <c r="S26" s="247"/>
      <c r="T26" s="247"/>
      <c r="U26" s="99"/>
      <c r="V26" s="99"/>
      <c r="W26" s="99"/>
      <c r="X26" s="99"/>
      <c r="Y26" s="247"/>
      <c r="Z26" s="247"/>
      <c r="AA26" s="247"/>
      <c r="AB26" s="247"/>
      <c r="AC26" s="247"/>
      <c r="AD26" s="247"/>
      <c r="AE26" s="247"/>
      <c r="AF26" s="247"/>
      <c r="AG26" s="242">
        <f>SUM(B26:AF26)</f>
        <v>0</v>
      </c>
      <c r="AH26" s="263">
        <f>ROUND(AG26/176, 2)</f>
        <v>0</v>
      </c>
      <c r="AI26" s="51"/>
    </row>
    <row r="27" spans="1:35" ht="24" customHeight="1" thickBot="1" x14ac:dyDescent="0.3">
      <c r="A27" s="74"/>
      <c r="B27" s="265"/>
      <c r="C27" s="265"/>
      <c r="D27" s="265"/>
      <c r="E27" s="265"/>
      <c r="F27" s="265"/>
      <c r="G27" s="265"/>
      <c r="H27" s="265"/>
      <c r="I27" s="265"/>
      <c r="J27" s="265"/>
      <c r="K27" s="265"/>
      <c r="L27" s="265"/>
      <c r="M27" s="265"/>
      <c r="N27" s="265"/>
      <c r="O27" s="265"/>
      <c r="P27" s="265"/>
      <c r="Q27" s="265"/>
      <c r="R27" s="99"/>
      <c r="S27" s="99"/>
      <c r="T27" s="99"/>
      <c r="U27" s="99"/>
      <c r="V27" s="99"/>
      <c r="W27" s="99"/>
      <c r="X27" s="99"/>
      <c r="Y27" s="99"/>
      <c r="Z27" s="99"/>
      <c r="AA27" s="99"/>
      <c r="AB27" s="99"/>
      <c r="AC27" s="99"/>
      <c r="AD27" s="265"/>
      <c r="AE27" s="265"/>
      <c r="AF27" s="265"/>
      <c r="AG27" s="266">
        <f>SUM(B27:AF27)</f>
        <v>0</v>
      </c>
      <c r="AH27" s="263">
        <f>AG27/176</f>
        <v>0</v>
      </c>
      <c r="AI27" s="73"/>
    </row>
    <row r="28" spans="1:35" ht="24" customHeight="1" x14ac:dyDescent="0.25">
      <c r="A28" s="76" t="s">
        <v>62</v>
      </c>
      <c r="B28" s="387"/>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88"/>
    </row>
    <row r="29" spans="1:35" ht="24" customHeight="1" x14ac:dyDescent="0.25">
      <c r="A29" s="67"/>
      <c r="B29" s="247"/>
      <c r="C29" s="247"/>
      <c r="D29" s="247"/>
      <c r="E29" s="247"/>
      <c r="F29" s="247"/>
      <c r="G29" s="247"/>
      <c r="H29" s="247"/>
      <c r="I29" s="247"/>
      <c r="J29" s="99"/>
      <c r="K29" s="99"/>
      <c r="L29" s="99"/>
      <c r="M29" s="99"/>
      <c r="N29" s="99"/>
      <c r="O29" s="247"/>
      <c r="P29" s="247"/>
      <c r="Q29" s="247"/>
      <c r="R29" s="247"/>
      <c r="S29" s="247"/>
      <c r="T29" s="247"/>
      <c r="U29" s="247"/>
      <c r="V29" s="247"/>
      <c r="W29" s="247"/>
      <c r="X29" s="247"/>
      <c r="Y29" s="247"/>
      <c r="Z29" s="247"/>
      <c r="AA29" s="247"/>
      <c r="AB29" s="247"/>
      <c r="AC29" s="247"/>
      <c r="AD29" s="247"/>
      <c r="AE29" s="247"/>
      <c r="AF29" s="247"/>
      <c r="AG29" s="242">
        <f>SUM(B29:AF29)</f>
        <v>0</v>
      </c>
      <c r="AH29" s="263">
        <f>ROUND(AG29/168, 2)</f>
        <v>0</v>
      </c>
      <c r="AI29" s="51"/>
    </row>
    <row r="30" spans="1:35" ht="24" customHeight="1" x14ac:dyDescent="0.25">
      <c r="A30" s="67"/>
      <c r="B30" s="247"/>
      <c r="C30" s="247"/>
      <c r="D30" s="247"/>
      <c r="E30" s="247"/>
      <c r="F30" s="247"/>
      <c r="G30" s="247"/>
      <c r="H30" s="247"/>
      <c r="I30" s="247"/>
      <c r="J30" s="99"/>
      <c r="K30" s="99"/>
      <c r="L30" s="99"/>
      <c r="M30" s="99"/>
      <c r="N30" s="99"/>
      <c r="O30" s="247"/>
      <c r="P30" s="247"/>
      <c r="Q30" s="247"/>
      <c r="R30" s="247"/>
      <c r="S30" s="247"/>
      <c r="T30" s="247"/>
      <c r="U30" s="247"/>
      <c r="V30" s="247"/>
      <c r="W30" s="247"/>
      <c r="X30" s="247"/>
      <c r="Y30" s="247"/>
      <c r="Z30" s="247"/>
      <c r="AA30" s="247"/>
      <c r="AB30" s="247"/>
      <c r="AC30" s="247"/>
      <c r="AD30" s="247"/>
      <c r="AE30" s="247"/>
      <c r="AF30" s="247"/>
      <c r="AG30" s="242">
        <f>SUM(B30:AF30)</f>
        <v>0</v>
      </c>
      <c r="AH30" s="263">
        <f>ROUND(AG30/168, 2)</f>
        <v>0</v>
      </c>
      <c r="AI30" s="51"/>
    </row>
    <row r="31" spans="1:35" ht="24" customHeight="1" x14ac:dyDescent="0.25">
      <c r="A31" s="67"/>
      <c r="B31" s="247"/>
      <c r="C31" s="247"/>
      <c r="D31" s="247"/>
      <c r="E31" s="247"/>
      <c r="F31" s="247"/>
      <c r="G31" s="247"/>
      <c r="H31" s="247"/>
      <c r="I31" s="247"/>
      <c r="J31" s="99"/>
      <c r="K31" s="99"/>
      <c r="L31" s="99"/>
      <c r="M31" s="99"/>
      <c r="N31" s="99"/>
      <c r="O31" s="247"/>
      <c r="P31" s="247"/>
      <c r="Q31" s="247"/>
      <c r="R31" s="247"/>
      <c r="S31" s="247"/>
      <c r="T31" s="247"/>
      <c r="U31" s="247"/>
      <c r="V31" s="247"/>
      <c r="W31" s="247"/>
      <c r="X31" s="247"/>
      <c r="Y31" s="247"/>
      <c r="Z31" s="247"/>
      <c r="AA31" s="247"/>
      <c r="AB31" s="247"/>
      <c r="AC31" s="247"/>
      <c r="AD31" s="247"/>
      <c r="AE31" s="247"/>
      <c r="AF31" s="247"/>
      <c r="AG31" s="242">
        <f>SUM(B31:AF31)</f>
        <v>0</v>
      </c>
      <c r="AH31" s="263">
        <f>ROUND(AG31/168, 2)</f>
        <v>0</v>
      </c>
      <c r="AI31" s="51"/>
    </row>
    <row r="32" spans="1:35" ht="24" customHeight="1" x14ac:dyDescent="0.25">
      <c r="A32" s="67"/>
      <c r="B32" s="247"/>
      <c r="C32" s="247"/>
      <c r="D32" s="247"/>
      <c r="E32" s="247"/>
      <c r="F32" s="247"/>
      <c r="G32" s="247"/>
      <c r="H32" s="247"/>
      <c r="I32" s="247"/>
      <c r="J32" s="247"/>
      <c r="K32" s="247"/>
      <c r="L32" s="247"/>
      <c r="M32" s="247"/>
      <c r="N32" s="247"/>
      <c r="O32" s="247"/>
      <c r="P32" s="247"/>
      <c r="Q32" s="247"/>
      <c r="R32" s="247"/>
      <c r="S32" s="247"/>
      <c r="T32" s="247"/>
      <c r="U32" s="99"/>
      <c r="V32" s="99"/>
      <c r="W32" s="99"/>
      <c r="X32" s="99"/>
      <c r="Y32" s="247"/>
      <c r="Z32" s="247"/>
      <c r="AA32" s="247"/>
      <c r="AB32" s="247"/>
      <c r="AC32" s="247"/>
      <c r="AD32" s="247"/>
      <c r="AE32" s="247"/>
      <c r="AF32" s="247"/>
      <c r="AG32" s="242">
        <f>SUM(B32:AF32)</f>
        <v>0</v>
      </c>
      <c r="AH32" s="263">
        <f>ROUND(AG32/168, 2)</f>
        <v>0</v>
      </c>
      <c r="AI32" s="51"/>
    </row>
    <row r="33" spans="1:35" ht="24" customHeight="1" thickBot="1" x14ac:dyDescent="0.3">
      <c r="A33" s="74"/>
      <c r="B33" s="265"/>
      <c r="C33" s="265"/>
      <c r="D33" s="265"/>
      <c r="E33" s="265"/>
      <c r="F33" s="265"/>
      <c r="G33" s="265"/>
      <c r="H33" s="265"/>
      <c r="I33" s="265"/>
      <c r="J33" s="265"/>
      <c r="K33" s="265"/>
      <c r="L33" s="265"/>
      <c r="M33" s="265"/>
      <c r="N33" s="265"/>
      <c r="O33" s="265"/>
      <c r="P33" s="265"/>
      <c r="Q33" s="265"/>
      <c r="R33" s="99"/>
      <c r="S33" s="99"/>
      <c r="T33" s="99"/>
      <c r="U33" s="99"/>
      <c r="V33" s="99"/>
      <c r="W33" s="99"/>
      <c r="X33" s="99"/>
      <c r="Y33" s="99"/>
      <c r="Z33" s="99"/>
      <c r="AA33" s="99"/>
      <c r="AB33" s="99"/>
      <c r="AC33" s="99"/>
      <c r="AD33" s="265"/>
      <c r="AE33" s="265"/>
      <c r="AF33" s="265"/>
      <c r="AG33" s="266">
        <f>SUM(B33:AF33)</f>
        <v>0</v>
      </c>
      <c r="AH33" s="263">
        <f>AG33/168</f>
        <v>0</v>
      </c>
      <c r="AI33" s="73"/>
    </row>
    <row r="34" spans="1:35" ht="24" customHeight="1" x14ac:dyDescent="0.25">
      <c r="A34" s="76" t="s">
        <v>64</v>
      </c>
      <c r="B34" s="387"/>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88"/>
    </row>
    <row r="35" spans="1:35" ht="24" customHeight="1" x14ac:dyDescent="0.25">
      <c r="A35" s="67"/>
      <c r="B35" s="247"/>
      <c r="C35" s="247"/>
      <c r="D35" s="247"/>
      <c r="E35" s="247"/>
      <c r="F35" s="247"/>
      <c r="G35" s="247"/>
      <c r="H35" s="247"/>
      <c r="I35" s="247"/>
      <c r="J35" s="99"/>
      <c r="K35" s="99"/>
      <c r="L35" s="99"/>
      <c r="M35" s="99"/>
      <c r="N35" s="99"/>
      <c r="O35" s="247"/>
      <c r="P35" s="247"/>
      <c r="Q35" s="247"/>
      <c r="R35" s="247"/>
      <c r="S35" s="247"/>
      <c r="T35" s="247"/>
      <c r="U35" s="247"/>
      <c r="V35" s="247"/>
      <c r="W35" s="247"/>
      <c r="X35" s="247"/>
      <c r="Y35" s="247"/>
      <c r="Z35" s="247"/>
      <c r="AA35" s="247"/>
      <c r="AB35" s="247"/>
      <c r="AC35" s="247"/>
      <c r="AD35" s="247"/>
      <c r="AE35" s="247"/>
      <c r="AF35" s="247"/>
      <c r="AG35" s="242">
        <f>SUM(B35:AF35)</f>
        <v>0</v>
      </c>
      <c r="AH35" s="263">
        <f>ROUND(AG35/112, 2)</f>
        <v>0</v>
      </c>
      <c r="AI35" s="51"/>
    </row>
    <row r="36" spans="1:35" ht="24" customHeight="1" x14ac:dyDescent="0.25">
      <c r="A36" s="67"/>
      <c r="B36" s="247"/>
      <c r="C36" s="247"/>
      <c r="D36" s="247"/>
      <c r="E36" s="247"/>
      <c r="F36" s="247"/>
      <c r="G36" s="247"/>
      <c r="H36" s="247"/>
      <c r="I36" s="247"/>
      <c r="J36" s="99"/>
      <c r="K36" s="99"/>
      <c r="L36" s="99"/>
      <c r="M36" s="99"/>
      <c r="N36" s="99"/>
      <c r="O36" s="247"/>
      <c r="P36" s="247"/>
      <c r="Q36" s="247"/>
      <c r="R36" s="247"/>
      <c r="S36" s="247"/>
      <c r="T36" s="247"/>
      <c r="U36" s="247"/>
      <c r="V36" s="247"/>
      <c r="W36" s="247"/>
      <c r="X36" s="247"/>
      <c r="Y36" s="247"/>
      <c r="Z36" s="247"/>
      <c r="AA36" s="247"/>
      <c r="AB36" s="247"/>
      <c r="AC36" s="247"/>
      <c r="AD36" s="247"/>
      <c r="AE36" s="247"/>
      <c r="AF36" s="247"/>
      <c r="AG36" s="242">
        <f>SUM(B36:AF36)</f>
        <v>0</v>
      </c>
      <c r="AH36" s="263">
        <f>ROUND(AG36/112, 2)</f>
        <v>0</v>
      </c>
      <c r="AI36" s="51"/>
    </row>
    <row r="37" spans="1:35" ht="24" customHeight="1" x14ac:dyDescent="0.25">
      <c r="A37" s="67"/>
      <c r="B37" s="247"/>
      <c r="C37" s="247"/>
      <c r="D37" s="247"/>
      <c r="E37" s="247"/>
      <c r="F37" s="247"/>
      <c r="G37" s="247"/>
      <c r="H37" s="247"/>
      <c r="I37" s="247"/>
      <c r="J37" s="99"/>
      <c r="K37" s="99"/>
      <c r="L37" s="99"/>
      <c r="M37" s="99"/>
      <c r="N37" s="99"/>
      <c r="O37" s="247"/>
      <c r="P37" s="247"/>
      <c r="Q37" s="247"/>
      <c r="R37" s="247"/>
      <c r="S37" s="247"/>
      <c r="T37" s="247"/>
      <c r="U37" s="247"/>
      <c r="V37" s="247"/>
      <c r="W37" s="247"/>
      <c r="X37" s="247"/>
      <c r="Y37" s="247"/>
      <c r="Z37" s="247"/>
      <c r="AA37" s="247"/>
      <c r="AB37" s="247"/>
      <c r="AC37" s="247"/>
      <c r="AD37" s="247"/>
      <c r="AE37" s="247"/>
      <c r="AF37" s="247"/>
      <c r="AG37" s="242">
        <f>SUM(B37:AF37)</f>
        <v>0</v>
      </c>
      <c r="AH37" s="263">
        <f>ROUND(AG37/112, 2)</f>
        <v>0</v>
      </c>
      <c r="AI37" s="51"/>
    </row>
    <row r="38" spans="1:35" ht="24" customHeight="1" x14ac:dyDescent="0.25">
      <c r="A38" s="67"/>
      <c r="B38" s="247"/>
      <c r="C38" s="247"/>
      <c r="D38" s="247"/>
      <c r="E38" s="247"/>
      <c r="F38" s="247"/>
      <c r="G38" s="247"/>
      <c r="H38" s="247"/>
      <c r="I38" s="247"/>
      <c r="J38" s="247"/>
      <c r="K38" s="247"/>
      <c r="L38" s="247"/>
      <c r="M38" s="247"/>
      <c r="N38" s="247"/>
      <c r="O38" s="247"/>
      <c r="P38" s="247"/>
      <c r="Q38" s="247"/>
      <c r="R38" s="247"/>
      <c r="S38" s="247"/>
      <c r="T38" s="247"/>
      <c r="U38" s="99"/>
      <c r="V38" s="99"/>
      <c r="W38" s="99"/>
      <c r="X38" s="99"/>
      <c r="Y38" s="247"/>
      <c r="Z38" s="247"/>
      <c r="AA38" s="247"/>
      <c r="AB38" s="247"/>
      <c r="AC38" s="247"/>
      <c r="AD38" s="247"/>
      <c r="AE38" s="247"/>
      <c r="AF38" s="247"/>
      <c r="AG38" s="242">
        <f>SUM(B38:AF38)</f>
        <v>0</v>
      </c>
      <c r="AH38" s="263">
        <f>ROUND(AG38/112, 2)</f>
        <v>0</v>
      </c>
      <c r="AI38" s="51"/>
    </row>
    <row r="39" spans="1:35" ht="24" customHeight="1" thickBot="1" x14ac:dyDescent="0.3">
      <c r="A39" s="74"/>
      <c r="B39" s="265"/>
      <c r="C39" s="265"/>
      <c r="D39" s="265"/>
      <c r="E39" s="265"/>
      <c r="F39" s="265"/>
      <c r="G39" s="265"/>
      <c r="H39" s="265"/>
      <c r="I39" s="265"/>
      <c r="J39" s="265"/>
      <c r="K39" s="265"/>
      <c r="L39" s="265"/>
      <c r="M39" s="265"/>
      <c r="N39" s="265"/>
      <c r="O39" s="265"/>
      <c r="P39" s="265"/>
      <c r="Q39" s="265"/>
      <c r="R39" s="99"/>
      <c r="S39" s="99"/>
      <c r="T39" s="99"/>
      <c r="U39" s="99"/>
      <c r="V39" s="99"/>
      <c r="W39" s="99"/>
      <c r="X39" s="99"/>
      <c r="Y39" s="99"/>
      <c r="Z39" s="99"/>
      <c r="AA39" s="99"/>
      <c r="AB39" s="99"/>
      <c r="AC39" s="99"/>
      <c r="AD39" s="265"/>
      <c r="AE39" s="265"/>
      <c r="AF39" s="265"/>
      <c r="AG39" s="266">
        <f>SUM(B39:AF39)</f>
        <v>0</v>
      </c>
      <c r="AH39" s="263">
        <f>ROUND(AG39/112, 2)</f>
        <v>0</v>
      </c>
      <c r="AI39" s="73"/>
    </row>
    <row r="40" spans="1:35" ht="24" customHeight="1" x14ac:dyDescent="0.25">
      <c r="A40" s="76" t="s">
        <v>65</v>
      </c>
      <c r="B40" s="387"/>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88"/>
    </row>
    <row r="41" spans="1:35" ht="24" customHeight="1" x14ac:dyDescent="0.25">
      <c r="A41" s="67"/>
      <c r="B41" s="247"/>
      <c r="C41" s="247"/>
      <c r="D41" s="247"/>
      <c r="E41" s="247"/>
      <c r="F41" s="247"/>
      <c r="G41" s="247"/>
      <c r="H41" s="247"/>
      <c r="I41" s="247"/>
      <c r="J41" s="99"/>
      <c r="K41" s="99"/>
      <c r="L41" s="99"/>
      <c r="M41" s="99"/>
      <c r="N41" s="99"/>
      <c r="O41" s="247"/>
      <c r="P41" s="247"/>
      <c r="Q41" s="247"/>
      <c r="R41" s="247"/>
      <c r="S41" s="247"/>
      <c r="T41" s="247"/>
      <c r="U41" s="247"/>
      <c r="V41" s="247"/>
      <c r="W41" s="247"/>
      <c r="X41" s="247"/>
      <c r="Y41" s="247"/>
      <c r="Z41" s="247"/>
      <c r="AA41" s="247"/>
      <c r="AB41" s="247"/>
      <c r="AC41" s="247"/>
      <c r="AD41" s="247"/>
      <c r="AE41" s="247"/>
      <c r="AF41" s="247"/>
      <c r="AG41" s="242">
        <f>SUM(B41:AF41)</f>
        <v>0</v>
      </c>
      <c r="AH41" s="263">
        <f>ROUND(AG41/176, 2)</f>
        <v>0</v>
      </c>
      <c r="AI41" s="51"/>
    </row>
    <row r="42" spans="1:35" ht="24" customHeight="1" x14ac:dyDescent="0.25">
      <c r="A42" s="67"/>
      <c r="B42" s="247"/>
      <c r="C42" s="247"/>
      <c r="D42" s="247"/>
      <c r="E42" s="247"/>
      <c r="F42" s="247"/>
      <c r="G42" s="247"/>
      <c r="H42" s="247"/>
      <c r="I42" s="247"/>
      <c r="J42" s="99"/>
      <c r="K42" s="99"/>
      <c r="L42" s="99"/>
      <c r="M42" s="99"/>
      <c r="N42" s="99"/>
      <c r="O42" s="247"/>
      <c r="P42" s="247"/>
      <c r="Q42" s="247"/>
      <c r="R42" s="247"/>
      <c r="S42" s="247"/>
      <c r="T42" s="247"/>
      <c r="U42" s="247"/>
      <c r="V42" s="247"/>
      <c r="W42" s="247"/>
      <c r="X42" s="247"/>
      <c r="Y42" s="247"/>
      <c r="Z42" s="247"/>
      <c r="AA42" s="247"/>
      <c r="AB42" s="247"/>
      <c r="AC42" s="247"/>
      <c r="AD42" s="247"/>
      <c r="AE42" s="247"/>
      <c r="AF42" s="247"/>
      <c r="AG42" s="242">
        <f>SUM(B42:AF42)</f>
        <v>0</v>
      </c>
      <c r="AH42" s="263">
        <f>ROUND(AG42/176, 2)</f>
        <v>0</v>
      </c>
      <c r="AI42" s="51"/>
    </row>
    <row r="43" spans="1:35" ht="24" customHeight="1" x14ac:dyDescent="0.25">
      <c r="A43" s="67"/>
      <c r="B43" s="247"/>
      <c r="C43" s="247"/>
      <c r="D43" s="247"/>
      <c r="E43" s="247"/>
      <c r="F43" s="247"/>
      <c r="G43" s="247"/>
      <c r="H43" s="247"/>
      <c r="I43" s="247"/>
      <c r="J43" s="99"/>
      <c r="K43" s="99"/>
      <c r="L43" s="99"/>
      <c r="M43" s="99"/>
      <c r="N43" s="99"/>
      <c r="O43" s="247"/>
      <c r="P43" s="247"/>
      <c r="Q43" s="247"/>
      <c r="R43" s="247"/>
      <c r="S43" s="247"/>
      <c r="T43" s="247"/>
      <c r="U43" s="247"/>
      <c r="V43" s="247"/>
      <c r="W43" s="247"/>
      <c r="X43" s="247"/>
      <c r="Y43" s="247"/>
      <c r="Z43" s="247"/>
      <c r="AA43" s="247"/>
      <c r="AB43" s="247"/>
      <c r="AC43" s="247"/>
      <c r="AD43" s="247"/>
      <c r="AE43" s="247"/>
      <c r="AF43" s="247"/>
      <c r="AG43" s="242">
        <f>SUM(B43:AF43)</f>
        <v>0</v>
      </c>
      <c r="AH43" s="263">
        <f>ROUND(AG43/176, 2)</f>
        <v>0</v>
      </c>
      <c r="AI43" s="51"/>
    </row>
    <row r="44" spans="1:35" ht="24" customHeight="1" x14ac:dyDescent="0.25">
      <c r="A44" s="67"/>
      <c r="B44" s="247"/>
      <c r="C44" s="247"/>
      <c r="D44" s="247"/>
      <c r="E44" s="247"/>
      <c r="F44" s="247"/>
      <c r="G44" s="247"/>
      <c r="H44" s="247"/>
      <c r="I44" s="247"/>
      <c r="J44" s="247"/>
      <c r="K44" s="247"/>
      <c r="L44" s="247"/>
      <c r="M44" s="247"/>
      <c r="N44" s="247"/>
      <c r="O44" s="247"/>
      <c r="P44" s="247"/>
      <c r="Q44" s="247"/>
      <c r="R44" s="247"/>
      <c r="S44" s="247"/>
      <c r="T44" s="247"/>
      <c r="U44" s="99"/>
      <c r="V44" s="99"/>
      <c r="W44" s="99"/>
      <c r="X44" s="99"/>
      <c r="Y44" s="247"/>
      <c r="Z44" s="247"/>
      <c r="AA44" s="247"/>
      <c r="AB44" s="247"/>
      <c r="AC44" s="247"/>
      <c r="AD44" s="247"/>
      <c r="AE44" s="247"/>
      <c r="AF44" s="247"/>
      <c r="AG44" s="242">
        <f>SUM(B44:AF44)</f>
        <v>0</v>
      </c>
      <c r="AH44" s="263">
        <f>ROUND(AG44/176, 2)</f>
        <v>0</v>
      </c>
      <c r="AI44" s="51"/>
    </row>
    <row r="45" spans="1:35" ht="24" customHeight="1" thickBot="1" x14ac:dyDescent="0.3">
      <c r="A45" s="74"/>
      <c r="B45" s="265"/>
      <c r="C45" s="265"/>
      <c r="D45" s="265"/>
      <c r="E45" s="265"/>
      <c r="F45" s="265"/>
      <c r="G45" s="265"/>
      <c r="H45" s="265"/>
      <c r="I45" s="265"/>
      <c r="J45" s="265"/>
      <c r="K45" s="265"/>
      <c r="L45" s="265"/>
      <c r="M45" s="265"/>
      <c r="N45" s="265"/>
      <c r="O45" s="265"/>
      <c r="P45" s="265"/>
      <c r="Q45" s="265"/>
      <c r="R45" s="99"/>
      <c r="S45" s="99"/>
      <c r="T45" s="99"/>
      <c r="U45" s="99"/>
      <c r="V45" s="99"/>
      <c r="W45" s="99"/>
      <c r="X45" s="99"/>
      <c r="Y45" s="99"/>
      <c r="Z45" s="99"/>
      <c r="AA45" s="99"/>
      <c r="AB45" s="99"/>
      <c r="AC45" s="99"/>
      <c r="AD45" s="265"/>
      <c r="AE45" s="265"/>
      <c r="AF45" s="265"/>
      <c r="AG45" s="266">
        <f>SUM(B45:AF45)</f>
        <v>0</v>
      </c>
      <c r="AH45" s="263">
        <f>ROUND(AG45/176, 2)</f>
        <v>0</v>
      </c>
      <c r="AI45" s="73"/>
    </row>
    <row r="46" spans="1:35" ht="24" customHeight="1" x14ac:dyDescent="0.25">
      <c r="A46" s="76" t="s">
        <v>66</v>
      </c>
      <c r="B46" s="387"/>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88"/>
    </row>
    <row r="47" spans="1:35" ht="24" customHeight="1" x14ac:dyDescent="0.25">
      <c r="A47" s="67"/>
      <c r="B47" s="247"/>
      <c r="C47" s="247"/>
      <c r="D47" s="247"/>
      <c r="E47" s="247"/>
      <c r="F47" s="247"/>
      <c r="G47" s="247"/>
      <c r="H47" s="247"/>
      <c r="I47" s="247"/>
      <c r="J47" s="99"/>
      <c r="K47" s="99"/>
      <c r="L47" s="99"/>
      <c r="M47" s="99"/>
      <c r="N47" s="99"/>
      <c r="O47" s="247"/>
      <c r="P47" s="247"/>
      <c r="Q47" s="247"/>
      <c r="R47" s="247"/>
      <c r="S47" s="247"/>
      <c r="T47" s="247"/>
      <c r="U47" s="247"/>
      <c r="V47" s="247"/>
      <c r="W47" s="247"/>
      <c r="X47" s="247"/>
      <c r="Y47" s="247"/>
      <c r="Z47" s="247"/>
      <c r="AA47" s="247"/>
      <c r="AB47" s="247"/>
      <c r="AC47" s="247"/>
      <c r="AD47" s="247"/>
      <c r="AE47" s="247"/>
      <c r="AF47" s="247"/>
      <c r="AG47" s="242">
        <f>SUM(B47:AF47)</f>
        <v>0</v>
      </c>
      <c r="AH47" s="263">
        <f>ROUND(AG47/160, 2)</f>
        <v>0</v>
      </c>
      <c r="AI47" s="51"/>
    </row>
    <row r="48" spans="1:35" ht="24" customHeight="1" x14ac:dyDescent="0.25">
      <c r="A48" s="67"/>
      <c r="B48" s="247"/>
      <c r="C48" s="247"/>
      <c r="D48" s="247"/>
      <c r="E48" s="247"/>
      <c r="F48" s="247"/>
      <c r="G48" s="247"/>
      <c r="H48" s="247"/>
      <c r="I48" s="247"/>
      <c r="J48" s="99"/>
      <c r="K48" s="99"/>
      <c r="L48" s="99"/>
      <c r="M48" s="99"/>
      <c r="N48" s="99"/>
      <c r="O48" s="247"/>
      <c r="P48" s="247"/>
      <c r="Q48" s="247"/>
      <c r="R48" s="247"/>
      <c r="S48" s="247"/>
      <c r="T48" s="247"/>
      <c r="U48" s="247"/>
      <c r="V48" s="247"/>
      <c r="W48" s="247"/>
      <c r="X48" s="247"/>
      <c r="Y48" s="247"/>
      <c r="Z48" s="247"/>
      <c r="AA48" s="247"/>
      <c r="AB48" s="247"/>
      <c r="AC48" s="247"/>
      <c r="AD48" s="247"/>
      <c r="AE48" s="247"/>
      <c r="AF48" s="247"/>
      <c r="AG48" s="242">
        <f>SUM(B48:AF48)</f>
        <v>0</v>
      </c>
      <c r="AH48" s="263">
        <f>ROUND(AG48/160, 2)</f>
        <v>0</v>
      </c>
      <c r="AI48" s="51"/>
    </row>
    <row r="49" spans="1:35" ht="24" customHeight="1" x14ac:dyDescent="0.25">
      <c r="A49" s="67"/>
      <c r="B49" s="247"/>
      <c r="C49" s="247"/>
      <c r="D49" s="247"/>
      <c r="E49" s="247"/>
      <c r="F49" s="247"/>
      <c r="G49" s="247"/>
      <c r="H49" s="247"/>
      <c r="I49" s="247"/>
      <c r="J49" s="99"/>
      <c r="K49" s="99"/>
      <c r="L49" s="99"/>
      <c r="M49" s="99"/>
      <c r="N49" s="99"/>
      <c r="O49" s="247"/>
      <c r="P49" s="247"/>
      <c r="Q49" s="247"/>
      <c r="R49" s="247"/>
      <c r="S49" s="247"/>
      <c r="T49" s="247"/>
      <c r="U49" s="247"/>
      <c r="V49" s="247"/>
      <c r="W49" s="247"/>
      <c r="X49" s="247"/>
      <c r="Y49" s="247"/>
      <c r="Z49" s="247"/>
      <c r="AA49" s="247"/>
      <c r="AB49" s="247"/>
      <c r="AC49" s="247"/>
      <c r="AD49" s="247"/>
      <c r="AE49" s="247"/>
      <c r="AF49" s="247"/>
      <c r="AG49" s="242">
        <f>SUM(B49:AF49)</f>
        <v>0</v>
      </c>
      <c r="AH49" s="263">
        <f>ROUND(AG49/160, 2)</f>
        <v>0</v>
      </c>
      <c r="AI49" s="51"/>
    </row>
    <row r="50" spans="1:35" ht="24" customHeight="1" x14ac:dyDescent="0.25">
      <c r="A50" s="67"/>
      <c r="B50" s="247"/>
      <c r="C50" s="247"/>
      <c r="D50" s="247"/>
      <c r="E50" s="247"/>
      <c r="F50" s="247"/>
      <c r="G50" s="247"/>
      <c r="H50" s="247"/>
      <c r="I50" s="247"/>
      <c r="J50" s="247"/>
      <c r="K50" s="247"/>
      <c r="L50" s="247"/>
      <c r="M50" s="247"/>
      <c r="N50" s="247"/>
      <c r="O50" s="247"/>
      <c r="P50" s="247"/>
      <c r="Q50" s="247"/>
      <c r="R50" s="247"/>
      <c r="S50" s="247"/>
      <c r="T50" s="247"/>
      <c r="U50" s="99"/>
      <c r="V50" s="99"/>
      <c r="W50" s="99"/>
      <c r="X50" s="99"/>
      <c r="Y50" s="247"/>
      <c r="Z50" s="247"/>
      <c r="AA50" s="247"/>
      <c r="AB50" s="247"/>
      <c r="AC50" s="247"/>
      <c r="AD50" s="247"/>
      <c r="AE50" s="247"/>
      <c r="AF50" s="247"/>
      <c r="AG50" s="242">
        <f>SUM(B50:AF50)</f>
        <v>0</v>
      </c>
      <c r="AH50" s="263">
        <f>ROUND(AG50/160, 2)</f>
        <v>0</v>
      </c>
      <c r="AI50" s="51"/>
    </row>
    <row r="51" spans="1:35" ht="24" customHeight="1" thickBot="1" x14ac:dyDescent="0.3">
      <c r="A51" s="74"/>
      <c r="B51" s="265"/>
      <c r="C51" s="265"/>
      <c r="D51" s="265"/>
      <c r="E51" s="265"/>
      <c r="F51" s="265"/>
      <c r="G51" s="265"/>
      <c r="H51" s="265"/>
      <c r="I51" s="265"/>
      <c r="J51" s="265"/>
      <c r="K51" s="265"/>
      <c r="L51" s="265"/>
      <c r="M51" s="265"/>
      <c r="N51" s="265"/>
      <c r="O51" s="265"/>
      <c r="P51" s="265"/>
      <c r="Q51" s="265"/>
      <c r="R51" s="99"/>
      <c r="S51" s="99"/>
      <c r="T51" s="99"/>
      <c r="U51" s="99"/>
      <c r="V51" s="99"/>
      <c r="W51" s="99"/>
      <c r="X51" s="99"/>
      <c r="Y51" s="99"/>
      <c r="Z51" s="99"/>
      <c r="AA51" s="99"/>
      <c r="AB51" s="99"/>
      <c r="AC51" s="99"/>
      <c r="AD51" s="265"/>
      <c r="AE51" s="265"/>
      <c r="AF51" s="265"/>
      <c r="AG51" s="266">
        <f>SUM(B51:AF51)</f>
        <v>0</v>
      </c>
      <c r="AH51" s="263">
        <f>ROUND(AG51/160, 2)</f>
        <v>0</v>
      </c>
      <c r="AI51" s="73"/>
    </row>
    <row r="52" spans="1:35" ht="24" customHeight="1" x14ac:dyDescent="0.25">
      <c r="A52" s="76" t="s">
        <v>67</v>
      </c>
      <c r="B52" s="387"/>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88"/>
    </row>
    <row r="53" spans="1:35" ht="24" customHeight="1" x14ac:dyDescent="0.25">
      <c r="A53" s="67"/>
      <c r="B53" s="247"/>
      <c r="C53" s="247"/>
      <c r="D53" s="247"/>
      <c r="E53" s="247"/>
      <c r="F53" s="247"/>
      <c r="G53" s="247"/>
      <c r="H53" s="247"/>
      <c r="I53" s="247"/>
      <c r="J53" s="99"/>
      <c r="K53" s="99"/>
      <c r="L53" s="99"/>
      <c r="M53" s="99"/>
      <c r="N53" s="99"/>
      <c r="O53" s="247"/>
      <c r="P53" s="247"/>
      <c r="Q53" s="247"/>
      <c r="R53" s="247"/>
      <c r="S53" s="247"/>
      <c r="T53" s="247"/>
      <c r="U53" s="247"/>
      <c r="V53" s="247"/>
      <c r="W53" s="247"/>
      <c r="X53" s="247"/>
      <c r="Y53" s="247"/>
      <c r="Z53" s="247"/>
      <c r="AA53" s="247"/>
      <c r="AB53" s="247"/>
      <c r="AC53" s="247"/>
      <c r="AD53" s="247"/>
      <c r="AE53" s="247"/>
      <c r="AF53" s="247"/>
      <c r="AG53" s="242">
        <f>SUM(B53:AF53)</f>
        <v>0</v>
      </c>
      <c r="AH53" s="263">
        <f>ROUND(AG53/160, 2)</f>
        <v>0</v>
      </c>
      <c r="AI53" s="51"/>
    </row>
    <row r="54" spans="1:35" ht="24" customHeight="1" x14ac:dyDescent="0.25">
      <c r="A54" s="67"/>
      <c r="B54" s="247"/>
      <c r="C54" s="247"/>
      <c r="D54" s="247"/>
      <c r="E54" s="247"/>
      <c r="F54" s="247"/>
      <c r="G54" s="247"/>
      <c r="H54" s="247"/>
      <c r="I54" s="247"/>
      <c r="J54" s="99"/>
      <c r="K54" s="99"/>
      <c r="L54" s="99"/>
      <c r="M54" s="99"/>
      <c r="N54" s="99"/>
      <c r="O54" s="247"/>
      <c r="P54" s="247"/>
      <c r="Q54" s="247"/>
      <c r="R54" s="247"/>
      <c r="S54" s="247"/>
      <c r="T54" s="247"/>
      <c r="U54" s="247"/>
      <c r="V54" s="247"/>
      <c r="W54" s="247"/>
      <c r="X54" s="247"/>
      <c r="Y54" s="247"/>
      <c r="Z54" s="247"/>
      <c r="AA54" s="247"/>
      <c r="AB54" s="247"/>
      <c r="AC54" s="247"/>
      <c r="AD54" s="247"/>
      <c r="AE54" s="247"/>
      <c r="AF54" s="247"/>
      <c r="AG54" s="242">
        <f>SUM(B54:AF54)</f>
        <v>0</v>
      </c>
      <c r="AH54" s="263">
        <f>ROUND(AG54/160, 2)</f>
        <v>0</v>
      </c>
      <c r="AI54" s="51"/>
    </row>
    <row r="55" spans="1:35" ht="24" customHeight="1" x14ac:dyDescent="0.25">
      <c r="A55" s="67"/>
      <c r="B55" s="247"/>
      <c r="C55" s="247"/>
      <c r="D55" s="247"/>
      <c r="E55" s="247"/>
      <c r="F55" s="247"/>
      <c r="G55" s="247"/>
      <c r="H55" s="247"/>
      <c r="I55" s="247"/>
      <c r="J55" s="99"/>
      <c r="K55" s="99"/>
      <c r="L55" s="99"/>
      <c r="M55" s="99"/>
      <c r="N55" s="99"/>
      <c r="O55" s="247"/>
      <c r="P55" s="247"/>
      <c r="Q55" s="247"/>
      <c r="R55" s="247"/>
      <c r="S55" s="247"/>
      <c r="T55" s="247"/>
      <c r="U55" s="247"/>
      <c r="V55" s="247"/>
      <c r="W55" s="247"/>
      <c r="X55" s="247"/>
      <c r="Y55" s="247"/>
      <c r="Z55" s="247"/>
      <c r="AA55" s="247"/>
      <c r="AB55" s="247"/>
      <c r="AC55" s="247"/>
      <c r="AD55" s="247"/>
      <c r="AE55" s="247"/>
      <c r="AF55" s="247"/>
      <c r="AG55" s="242">
        <f>SUM(B55:AF55)</f>
        <v>0</v>
      </c>
      <c r="AH55" s="263">
        <f>ROUND(AG55/160, 2)</f>
        <v>0</v>
      </c>
      <c r="AI55" s="51"/>
    </row>
    <row r="56" spans="1:35" ht="24" customHeight="1" x14ac:dyDescent="0.25">
      <c r="A56" s="67"/>
      <c r="B56" s="247"/>
      <c r="C56" s="247"/>
      <c r="D56" s="247"/>
      <c r="E56" s="247"/>
      <c r="F56" s="247"/>
      <c r="G56" s="247"/>
      <c r="H56" s="247"/>
      <c r="I56" s="247"/>
      <c r="J56" s="247"/>
      <c r="K56" s="247"/>
      <c r="L56" s="247"/>
      <c r="M56" s="247"/>
      <c r="N56" s="247"/>
      <c r="O56" s="247"/>
      <c r="P56" s="247"/>
      <c r="Q56" s="247"/>
      <c r="R56" s="247"/>
      <c r="S56" s="247"/>
      <c r="T56" s="247"/>
      <c r="U56" s="99"/>
      <c r="V56" s="99"/>
      <c r="W56" s="99"/>
      <c r="X56" s="99"/>
      <c r="Y56" s="247"/>
      <c r="Z56" s="247"/>
      <c r="AA56" s="247"/>
      <c r="AB56" s="247"/>
      <c r="AC56" s="247"/>
      <c r="AD56" s="247"/>
      <c r="AE56" s="247"/>
      <c r="AF56" s="247"/>
      <c r="AG56" s="242">
        <f>SUM(B56:AF56)</f>
        <v>0</v>
      </c>
      <c r="AH56" s="263">
        <f>ROUND(AG56/160, 2)</f>
        <v>0</v>
      </c>
      <c r="AI56" s="51"/>
    </row>
    <row r="57" spans="1:35" ht="24" customHeight="1" thickBot="1" x14ac:dyDescent="0.3">
      <c r="A57" s="74"/>
      <c r="B57" s="265"/>
      <c r="C57" s="265"/>
      <c r="D57" s="265"/>
      <c r="E57" s="265"/>
      <c r="F57" s="265"/>
      <c r="G57" s="265"/>
      <c r="H57" s="265"/>
      <c r="I57" s="265"/>
      <c r="J57" s="265"/>
      <c r="K57" s="265"/>
      <c r="L57" s="265"/>
      <c r="M57" s="265"/>
      <c r="N57" s="265"/>
      <c r="O57" s="265"/>
      <c r="P57" s="265"/>
      <c r="Q57" s="265"/>
      <c r="R57" s="99"/>
      <c r="S57" s="99"/>
      <c r="T57" s="99"/>
      <c r="U57" s="99"/>
      <c r="V57" s="99"/>
      <c r="W57" s="99"/>
      <c r="X57" s="99"/>
      <c r="Y57" s="99"/>
      <c r="Z57" s="99"/>
      <c r="AA57" s="99"/>
      <c r="AB57" s="99"/>
      <c r="AC57" s="99"/>
      <c r="AD57" s="265"/>
      <c r="AE57" s="265"/>
      <c r="AF57" s="265"/>
      <c r="AG57" s="266">
        <f>SUM(B57:AF57)</f>
        <v>0</v>
      </c>
      <c r="AH57" s="263">
        <f>ROUND(AG57/160, 2)</f>
        <v>0</v>
      </c>
      <c r="AI57" s="73"/>
    </row>
    <row r="58" spans="1:35" ht="24" customHeight="1" x14ac:dyDescent="0.25">
      <c r="A58" s="76" t="s">
        <v>68</v>
      </c>
      <c r="B58" s="387"/>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88"/>
    </row>
    <row r="59" spans="1:35" ht="24" customHeight="1" x14ac:dyDescent="0.25">
      <c r="A59" s="67"/>
      <c r="B59" s="247"/>
      <c r="C59" s="247"/>
      <c r="D59" s="247"/>
      <c r="E59" s="247"/>
      <c r="F59" s="247"/>
      <c r="G59" s="247"/>
      <c r="H59" s="247"/>
      <c r="I59" s="247"/>
      <c r="J59" s="99"/>
      <c r="K59" s="99"/>
      <c r="L59" s="99"/>
      <c r="M59" s="99"/>
      <c r="N59" s="99"/>
      <c r="O59" s="247"/>
      <c r="P59" s="247"/>
      <c r="Q59" s="247"/>
      <c r="R59" s="247"/>
      <c r="S59" s="247"/>
      <c r="T59" s="247"/>
      <c r="U59" s="247"/>
      <c r="V59" s="247"/>
      <c r="W59" s="247"/>
      <c r="X59" s="247"/>
      <c r="Y59" s="247"/>
      <c r="Z59" s="247"/>
      <c r="AA59" s="247"/>
      <c r="AB59" s="247"/>
      <c r="AC59" s="247"/>
      <c r="AD59" s="247"/>
      <c r="AE59" s="247"/>
      <c r="AF59" s="247"/>
      <c r="AG59" s="242">
        <f>SUM(B59:AF59)</f>
        <v>0</v>
      </c>
      <c r="AH59" s="263">
        <f>ROUND(AG59/168, 2)</f>
        <v>0</v>
      </c>
      <c r="AI59" s="51"/>
    </row>
    <row r="60" spans="1:35" ht="24" customHeight="1" x14ac:dyDescent="0.25">
      <c r="A60" s="67"/>
      <c r="B60" s="247"/>
      <c r="C60" s="247"/>
      <c r="D60" s="247"/>
      <c r="E60" s="247"/>
      <c r="F60" s="247"/>
      <c r="G60" s="247"/>
      <c r="H60" s="247"/>
      <c r="I60" s="247"/>
      <c r="J60" s="99"/>
      <c r="K60" s="99"/>
      <c r="L60" s="99"/>
      <c r="M60" s="99"/>
      <c r="N60" s="99"/>
      <c r="O60" s="247"/>
      <c r="P60" s="247"/>
      <c r="Q60" s="247"/>
      <c r="R60" s="247"/>
      <c r="S60" s="247"/>
      <c r="T60" s="247"/>
      <c r="U60" s="247"/>
      <c r="V60" s="247"/>
      <c r="W60" s="247"/>
      <c r="X60" s="247"/>
      <c r="Y60" s="247"/>
      <c r="Z60" s="247"/>
      <c r="AA60" s="247"/>
      <c r="AB60" s="247"/>
      <c r="AC60" s="247"/>
      <c r="AD60" s="247"/>
      <c r="AE60" s="247"/>
      <c r="AF60" s="247"/>
      <c r="AG60" s="242">
        <f>SUM(B60:AF60)</f>
        <v>0</v>
      </c>
      <c r="AH60" s="263">
        <f>ROUND(AG60/168, 2)</f>
        <v>0</v>
      </c>
      <c r="AI60" s="51"/>
    </row>
    <row r="61" spans="1:35" ht="24" customHeight="1" x14ac:dyDescent="0.25">
      <c r="A61" s="67"/>
      <c r="B61" s="247"/>
      <c r="C61" s="247"/>
      <c r="D61" s="247"/>
      <c r="E61" s="247"/>
      <c r="F61" s="247"/>
      <c r="G61" s="247"/>
      <c r="H61" s="247"/>
      <c r="I61" s="247"/>
      <c r="J61" s="99"/>
      <c r="K61" s="99"/>
      <c r="L61" s="99"/>
      <c r="M61" s="99"/>
      <c r="N61" s="99"/>
      <c r="O61" s="247"/>
      <c r="P61" s="247"/>
      <c r="Q61" s="247"/>
      <c r="R61" s="247"/>
      <c r="S61" s="247"/>
      <c r="T61" s="247"/>
      <c r="U61" s="247"/>
      <c r="V61" s="247"/>
      <c r="W61" s="247"/>
      <c r="X61" s="247"/>
      <c r="Y61" s="247"/>
      <c r="Z61" s="247"/>
      <c r="AA61" s="247"/>
      <c r="AB61" s="247"/>
      <c r="AC61" s="247"/>
      <c r="AD61" s="247"/>
      <c r="AE61" s="247"/>
      <c r="AF61" s="247"/>
      <c r="AG61" s="242">
        <f>SUM(B61:AF61)</f>
        <v>0</v>
      </c>
      <c r="AH61" s="263">
        <f>ROUND(AG61/168, 2)</f>
        <v>0</v>
      </c>
      <c r="AI61" s="51"/>
    </row>
    <row r="62" spans="1:35" ht="24" customHeight="1" x14ac:dyDescent="0.25">
      <c r="A62" s="67"/>
      <c r="B62" s="247"/>
      <c r="C62" s="247"/>
      <c r="D62" s="247"/>
      <c r="E62" s="247"/>
      <c r="F62" s="247"/>
      <c r="G62" s="247"/>
      <c r="H62" s="247"/>
      <c r="I62" s="247"/>
      <c r="J62" s="247"/>
      <c r="K62" s="247"/>
      <c r="L62" s="247"/>
      <c r="M62" s="247"/>
      <c r="N62" s="247"/>
      <c r="O62" s="247"/>
      <c r="P62" s="247"/>
      <c r="Q62" s="247"/>
      <c r="R62" s="247"/>
      <c r="S62" s="247"/>
      <c r="T62" s="247"/>
      <c r="U62" s="99"/>
      <c r="V62" s="99"/>
      <c r="W62" s="99"/>
      <c r="X62" s="99"/>
      <c r="Y62" s="247"/>
      <c r="Z62" s="247"/>
      <c r="AA62" s="247"/>
      <c r="AB62" s="247"/>
      <c r="AC62" s="247"/>
      <c r="AD62" s="247"/>
      <c r="AE62" s="247"/>
      <c r="AF62" s="247"/>
      <c r="AG62" s="242">
        <f>SUM(B62:AF62)</f>
        <v>0</v>
      </c>
      <c r="AH62" s="263">
        <f>ROUND(AG62/168, 2)</f>
        <v>0</v>
      </c>
      <c r="AI62" s="51"/>
    </row>
    <row r="63" spans="1:35" ht="24" customHeight="1" thickBot="1" x14ac:dyDescent="0.3">
      <c r="A63" s="74"/>
      <c r="B63" s="265"/>
      <c r="C63" s="265"/>
      <c r="D63" s="265"/>
      <c r="E63" s="265"/>
      <c r="F63" s="265"/>
      <c r="G63" s="265"/>
      <c r="H63" s="265"/>
      <c r="I63" s="265"/>
      <c r="J63" s="265"/>
      <c r="K63" s="265"/>
      <c r="L63" s="265"/>
      <c r="M63" s="265"/>
      <c r="N63" s="265"/>
      <c r="O63" s="265"/>
      <c r="P63" s="265"/>
      <c r="Q63" s="265"/>
      <c r="R63" s="99"/>
      <c r="S63" s="99"/>
      <c r="T63" s="99"/>
      <c r="U63" s="99"/>
      <c r="V63" s="99"/>
      <c r="W63" s="99"/>
      <c r="X63" s="99"/>
      <c r="Y63" s="99"/>
      <c r="Z63" s="99"/>
      <c r="AA63" s="99"/>
      <c r="AB63" s="99"/>
      <c r="AC63" s="99"/>
      <c r="AD63" s="265"/>
      <c r="AE63" s="265"/>
      <c r="AF63" s="265"/>
      <c r="AG63" s="266">
        <f>SUM(B63:AF63)</f>
        <v>0</v>
      </c>
      <c r="AH63" s="263">
        <f>ROUND(AG63/168, 2)</f>
        <v>0</v>
      </c>
      <c r="AI63" s="73"/>
    </row>
    <row r="64" spans="1:35" ht="24" customHeight="1" x14ac:dyDescent="0.25">
      <c r="A64" s="76" t="s">
        <v>69</v>
      </c>
      <c r="B64" s="387"/>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88"/>
    </row>
    <row r="65" spans="1:35" ht="24" customHeight="1" x14ac:dyDescent="0.25">
      <c r="A65" s="67"/>
      <c r="B65" s="247"/>
      <c r="C65" s="247"/>
      <c r="D65" s="247"/>
      <c r="E65" s="247"/>
      <c r="F65" s="247"/>
      <c r="G65" s="247"/>
      <c r="H65" s="247"/>
      <c r="I65" s="247"/>
      <c r="J65" s="99"/>
      <c r="K65" s="99"/>
      <c r="L65" s="99"/>
      <c r="M65" s="99"/>
      <c r="N65" s="99"/>
      <c r="O65" s="247"/>
      <c r="P65" s="247"/>
      <c r="Q65" s="247"/>
      <c r="R65" s="247"/>
      <c r="S65" s="247"/>
      <c r="T65" s="247"/>
      <c r="U65" s="247"/>
      <c r="V65" s="247"/>
      <c r="W65" s="247"/>
      <c r="X65" s="247"/>
      <c r="Y65" s="247"/>
      <c r="Z65" s="247"/>
      <c r="AA65" s="247"/>
      <c r="AB65" s="247"/>
      <c r="AC65" s="247"/>
      <c r="AD65" s="247"/>
      <c r="AE65" s="247"/>
      <c r="AF65" s="247"/>
      <c r="AG65" s="242">
        <f>SUM(B65:AF65)</f>
        <v>0</v>
      </c>
      <c r="AH65" s="263">
        <f>ROUND(AG65/184, 2)</f>
        <v>0</v>
      </c>
      <c r="AI65" s="51"/>
    </row>
    <row r="66" spans="1:35" ht="24" customHeight="1" x14ac:dyDescent="0.25">
      <c r="A66" s="67"/>
      <c r="B66" s="247"/>
      <c r="C66" s="247"/>
      <c r="D66" s="247"/>
      <c r="E66" s="247"/>
      <c r="F66" s="247"/>
      <c r="G66" s="247"/>
      <c r="H66" s="247"/>
      <c r="I66" s="247"/>
      <c r="J66" s="99"/>
      <c r="K66" s="99"/>
      <c r="L66" s="99"/>
      <c r="M66" s="99"/>
      <c r="N66" s="99"/>
      <c r="O66" s="247"/>
      <c r="P66" s="247"/>
      <c r="Q66" s="247"/>
      <c r="R66" s="247"/>
      <c r="S66" s="247"/>
      <c r="T66" s="247"/>
      <c r="U66" s="247"/>
      <c r="V66" s="247"/>
      <c r="W66" s="247"/>
      <c r="X66" s="247"/>
      <c r="Y66" s="247"/>
      <c r="Z66" s="247"/>
      <c r="AA66" s="247"/>
      <c r="AB66" s="247"/>
      <c r="AC66" s="247"/>
      <c r="AD66" s="247"/>
      <c r="AE66" s="247"/>
      <c r="AF66" s="247"/>
      <c r="AG66" s="242">
        <f>SUM(B66:AF66)</f>
        <v>0</v>
      </c>
      <c r="AH66" s="263">
        <f>ROUND(AG66/184, 2)</f>
        <v>0</v>
      </c>
      <c r="AI66" s="51"/>
    </row>
    <row r="67" spans="1:35" ht="24" customHeight="1" x14ac:dyDescent="0.25">
      <c r="A67" s="67"/>
      <c r="B67" s="247"/>
      <c r="C67" s="247"/>
      <c r="D67" s="247"/>
      <c r="E67" s="247"/>
      <c r="F67" s="247"/>
      <c r="G67" s="247"/>
      <c r="H67" s="247"/>
      <c r="I67" s="247"/>
      <c r="J67" s="99"/>
      <c r="K67" s="99"/>
      <c r="L67" s="99"/>
      <c r="M67" s="99"/>
      <c r="N67" s="99"/>
      <c r="O67" s="247"/>
      <c r="P67" s="247"/>
      <c r="Q67" s="247"/>
      <c r="R67" s="247"/>
      <c r="S67" s="247"/>
      <c r="T67" s="247"/>
      <c r="U67" s="247"/>
      <c r="V67" s="247"/>
      <c r="W67" s="247"/>
      <c r="X67" s="247"/>
      <c r="Y67" s="247"/>
      <c r="Z67" s="247"/>
      <c r="AA67" s="247"/>
      <c r="AB67" s="247"/>
      <c r="AC67" s="247"/>
      <c r="AD67" s="247"/>
      <c r="AE67" s="247"/>
      <c r="AF67" s="247"/>
      <c r="AG67" s="242">
        <f>SUM(B67:AF67)</f>
        <v>0</v>
      </c>
      <c r="AH67" s="263">
        <f>ROUND(AG67/184, 2)</f>
        <v>0</v>
      </c>
      <c r="AI67" s="51"/>
    </row>
    <row r="68" spans="1:35" ht="24" customHeight="1" x14ac:dyDescent="0.25">
      <c r="A68" s="67"/>
      <c r="B68" s="247"/>
      <c r="C68" s="247"/>
      <c r="D68" s="247"/>
      <c r="E68" s="247"/>
      <c r="F68" s="247"/>
      <c r="G68" s="247"/>
      <c r="H68" s="247"/>
      <c r="I68" s="247"/>
      <c r="J68" s="247"/>
      <c r="K68" s="247"/>
      <c r="L68" s="247"/>
      <c r="M68" s="247"/>
      <c r="N68" s="247"/>
      <c r="O68" s="247"/>
      <c r="P68" s="247"/>
      <c r="Q68" s="247"/>
      <c r="R68" s="247"/>
      <c r="S68" s="247"/>
      <c r="T68" s="247"/>
      <c r="U68" s="99"/>
      <c r="V68" s="99"/>
      <c r="W68" s="99"/>
      <c r="X68" s="99"/>
      <c r="Y68" s="247"/>
      <c r="Z68" s="247"/>
      <c r="AA68" s="247"/>
      <c r="AB68" s="247"/>
      <c r="AC68" s="247"/>
      <c r="AD68" s="247"/>
      <c r="AE68" s="247"/>
      <c r="AF68" s="247"/>
      <c r="AG68" s="242">
        <f>SUM(B68:AF68)</f>
        <v>0</v>
      </c>
      <c r="AH68" s="263">
        <f>ROUND(AG68/184, 2)</f>
        <v>0</v>
      </c>
      <c r="AI68" s="51"/>
    </row>
    <row r="69" spans="1:35" ht="24" customHeight="1" thickBot="1" x14ac:dyDescent="0.3">
      <c r="A69" s="74"/>
      <c r="B69" s="265"/>
      <c r="C69" s="265"/>
      <c r="D69" s="265"/>
      <c r="E69" s="265"/>
      <c r="F69" s="265"/>
      <c r="G69" s="265"/>
      <c r="H69" s="265"/>
      <c r="I69" s="265"/>
      <c r="J69" s="265"/>
      <c r="K69" s="265"/>
      <c r="L69" s="265"/>
      <c r="M69" s="265"/>
      <c r="N69" s="265"/>
      <c r="O69" s="265"/>
      <c r="P69" s="265"/>
      <c r="Q69" s="265"/>
      <c r="R69" s="99"/>
      <c r="S69" s="99"/>
      <c r="T69" s="99"/>
      <c r="U69" s="99"/>
      <c r="V69" s="99"/>
      <c r="W69" s="99"/>
      <c r="X69" s="99"/>
      <c r="Y69" s="99"/>
      <c r="Z69" s="99"/>
      <c r="AA69" s="99"/>
      <c r="AB69" s="99"/>
      <c r="AC69" s="99"/>
      <c r="AD69" s="265"/>
      <c r="AE69" s="265"/>
      <c r="AF69" s="265"/>
      <c r="AG69" s="266">
        <f>SUM(B69:AF69)</f>
        <v>0</v>
      </c>
      <c r="AH69" s="263">
        <f>ROUND(AG69/184, 2)</f>
        <v>0</v>
      </c>
      <c r="AI69" s="73"/>
    </row>
    <row r="70" spans="1:35" ht="24" customHeight="1" x14ac:dyDescent="0.25">
      <c r="A70" s="76" t="s">
        <v>70</v>
      </c>
      <c r="B70" s="387"/>
      <c r="C70" s="332"/>
      <c r="D70" s="332"/>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88"/>
    </row>
    <row r="71" spans="1:35" ht="24" customHeight="1" x14ac:dyDescent="0.25">
      <c r="A71" s="67"/>
      <c r="B71" s="247"/>
      <c r="C71" s="247"/>
      <c r="D71" s="247"/>
      <c r="E71" s="247"/>
      <c r="F71" s="247"/>
      <c r="G71" s="247"/>
      <c r="H71" s="247"/>
      <c r="I71" s="247"/>
      <c r="J71" s="99"/>
      <c r="K71" s="99"/>
      <c r="L71" s="99"/>
      <c r="M71" s="99"/>
      <c r="N71" s="99"/>
      <c r="O71" s="247"/>
      <c r="P71" s="247"/>
      <c r="Q71" s="247"/>
      <c r="R71" s="247"/>
      <c r="S71" s="247"/>
      <c r="T71" s="247"/>
      <c r="U71" s="247"/>
      <c r="V71" s="247"/>
      <c r="W71" s="247"/>
      <c r="X71" s="247"/>
      <c r="Y71" s="247"/>
      <c r="Z71" s="247"/>
      <c r="AA71" s="247"/>
      <c r="AB71" s="247"/>
      <c r="AC71" s="247"/>
      <c r="AD71" s="247"/>
      <c r="AE71" s="247"/>
      <c r="AF71" s="247"/>
      <c r="AG71" s="242">
        <f t="shared" ref="AG71:AG76" si="0">SUM(B71:AF71)</f>
        <v>0</v>
      </c>
      <c r="AH71" s="263">
        <f>ROUND(AG71/168, 2)</f>
        <v>0</v>
      </c>
      <c r="AI71" s="51"/>
    </row>
    <row r="72" spans="1:35" ht="24" customHeight="1" x14ac:dyDescent="0.25">
      <c r="A72" s="67"/>
      <c r="B72" s="247"/>
      <c r="C72" s="247"/>
      <c r="D72" s="247"/>
      <c r="E72" s="247"/>
      <c r="F72" s="247"/>
      <c r="G72" s="247"/>
      <c r="H72" s="247"/>
      <c r="I72" s="247"/>
      <c r="J72" s="99"/>
      <c r="K72" s="99"/>
      <c r="L72" s="99"/>
      <c r="M72" s="99"/>
      <c r="N72" s="99"/>
      <c r="O72" s="247"/>
      <c r="P72" s="247"/>
      <c r="Q72" s="247"/>
      <c r="R72" s="247"/>
      <c r="S72" s="247"/>
      <c r="T72" s="247"/>
      <c r="U72" s="247"/>
      <c r="V72" s="247"/>
      <c r="W72" s="247"/>
      <c r="X72" s="247"/>
      <c r="Y72" s="247"/>
      <c r="Z72" s="247"/>
      <c r="AA72" s="247"/>
      <c r="AB72" s="247"/>
      <c r="AC72" s="247"/>
      <c r="AD72" s="247"/>
      <c r="AE72" s="247"/>
      <c r="AF72" s="247"/>
      <c r="AG72" s="242">
        <f t="shared" si="0"/>
        <v>0</v>
      </c>
      <c r="AH72" s="263">
        <f>ROUND(AG72/168, 2)</f>
        <v>0</v>
      </c>
      <c r="AI72" s="51"/>
    </row>
    <row r="73" spans="1:35" ht="24" customHeight="1" x14ac:dyDescent="0.25">
      <c r="A73" s="67"/>
      <c r="B73" s="247"/>
      <c r="C73" s="247"/>
      <c r="D73" s="247"/>
      <c r="E73" s="247"/>
      <c r="F73" s="247"/>
      <c r="G73" s="247"/>
      <c r="H73" s="247"/>
      <c r="I73" s="247"/>
      <c r="J73" s="99"/>
      <c r="K73" s="99"/>
      <c r="L73" s="99"/>
      <c r="M73" s="99"/>
      <c r="N73" s="99"/>
      <c r="O73" s="247"/>
      <c r="P73" s="247"/>
      <c r="Q73" s="247"/>
      <c r="R73" s="247"/>
      <c r="S73" s="247"/>
      <c r="T73" s="247"/>
      <c r="U73" s="247"/>
      <c r="V73" s="247"/>
      <c r="W73" s="247"/>
      <c r="X73" s="247"/>
      <c r="Y73" s="247"/>
      <c r="Z73" s="247"/>
      <c r="AA73" s="247"/>
      <c r="AB73" s="247"/>
      <c r="AC73" s="247"/>
      <c r="AD73" s="247"/>
      <c r="AE73" s="247"/>
      <c r="AF73" s="247"/>
      <c r="AG73" s="242">
        <f t="shared" si="0"/>
        <v>0</v>
      </c>
      <c r="AH73" s="263">
        <f>ROUND(AG73/168, 2)</f>
        <v>0</v>
      </c>
      <c r="AI73" s="51"/>
    </row>
    <row r="74" spans="1:35" ht="24" customHeight="1" x14ac:dyDescent="0.25">
      <c r="A74" s="67"/>
      <c r="B74" s="247"/>
      <c r="C74" s="247"/>
      <c r="D74" s="247"/>
      <c r="E74" s="247"/>
      <c r="F74" s="247"/>
      <c r="G74" s="247"/>
      <c r="H74" s="247"/>
      <c r="I74" s="247"/>
      <c r="J74" s="247"/>
      <c r="K74" s="247"/>
      <c r="L74" s="247"/>
      <c r="M74" s="247"/>
      <c r="N74" s="247"/>
      <c r="O74" s="247"/>
      <c r="P74" s="247"/>
      <c r="Q74" s="247"/>
      <c r="R74" s="247"/>
      <c r="S74" s="247"/>
      <c r="T74" s="247"/>
      <c r="U74" s="99"/>
      <c r="V74" s="99"/>
      <c r="W74" s="99"/>
      <c r="X74" s="99"/>
      <c r="Y74" s="247"/>
      <c r="Z74" s="247"/>
      <c r="AA74" s="247"/>
      <c r="AB74" s="247"/>
      <c r="AC74" s="247"/>
      <c r="AD74" s="247"/>
      <c r="AE74" s="247"/>
      <c r="AF74" s="247"/>
      <c r="AG74" s="242">
        <f t="shared" si="0"/>
        <v>0</v>
      </c>
      <c r="AH74" s="263">
        <f>ROUND(AG74/168, 2)</f>
        <v>0</v>
      </c>
      <c r="AI74" s="51"/>
    </row>
    <row r="75" spans="1:35" ht="24" customHeight="1" thickBot="1" x14ac:dyDescent="0.3">
      <c r="A75" s="74"/>
      <c r="B75" s="265"/>
      <c r="C75" s="265"/>
      <c r="D75" s="265"/>
      <c r="E75" s="265"/>
      <c r="F75" s="265"/>
      <c r="G75" s="265"/>
      <c r="H75" s="265"/>
      <c r="I75" s="265"/>
      <c r="J75" s="265"/>
      <c r="K75" s="265"/>
      <c r="L75" s="265"/>
      <c r="M75" s="265"/>
      <c r="N75" s="265"/>
      <c r="O75" s="265"/>
      <c r="P75" s="265"/>
      <c r="Q75" s="265"/>
      <c r="R75" s="99"/>
      <c r="S75" s="99"/>
      <c r="T75" s="99"/>
      <c r="U75" s="99"/>
      <c r="V75" s="99"/>
      <c r="W75" s="99"/>
      <c r="X75" s="99"/>
      <c r="Y75" s="99"/>
      <c r="Z75" s="99"/>
      <c r="AA75" s="99"/>
      <c r="AB75" s="99"/>
      <c r="AC75" s="99"/>
      <c r="AD75" s="265"/>
      <c r="AE75" s="265"/>
      <c r="AF75" s="265"/>
      <c r="AG75" s="266">
        <f t="shared" si="0"/>
        <v>0</v>
      </c>
      <c r="AH75" s="263">
        <f>ROUND(AG75/168, 2)</f>
        <v>0</v>
      </c>
      <c r="AI75" s="73"/>
    </row>
    <row r="76" spans="1:35" ht="24.95" customHeight="1" thickBot="1" x14ac:dyDescent="0.3">
      <c r="A76" s="65" t="s">
        <v>72</v>
      </c>
      <c r="B76" s="54">
        <f t="shared" ref="B76:AF76" si="1">SUM(B5:B75)</f>
        <v>0</v>
      </c>
      <c r="C76" s="54">
        <f t="shared" si="1"/>
        <v>40</v>
      </c>
      <c r="D76" s="54">
        <f t="shared" si="1"/>
        <v>40</v>
      </c>
      <c r="E76" s="54">
        <f t="shared" si="1"/>
        <v>40</v>
      </c>
      <c r="F76" s="54">
        <f t="shared" si="1"/>
        <v>36</v>
      </c>
      <c r="G76" s="54">
        <f t="shared" si="1"/>
        <v>0</v>
      </c>
      <c r="H76" s="54">
        <f t="shared" si="1"/>
        <v>40</v>
      </c>
      <c r="I76" s="54">
        <f t="shared" si="1"/>
        <v>0</v>
      </c>
      <c r="J76" s="54">
        <f t="shared" si="1"/>
        <v>36</v>
      </c>
      <c r="K76" s="54">
        <f t="shared" si="1"/>
        <v>36</v>
      </c>
      <c r="L76" s="54">
        <f t="shared" si="1"/>
        <v>40</v>
      </c>
      <c r="M76" s="54">
        <f t="shared" si="1"/>
        <v>40</v>
      </c>
      <c r="N76" s="54">
        <f t="shared" si="1"/>
        <v>0</v>
      </c>
      <c r="O76" s="54">
        <f t="shared" si="1"/>
        <v>40</v>
      </c>
      <c r="P76" s="54">
        <f t="shared" si="1"/>
        <v>0</v>
      </c>
      <c r="Q76" s="54">
        <f t="shared" si="1"/>
        <v>40</v>
      </c>
      <c r="R76" s="54">
        <f t="shared" si="1"/>
        <v>0</v>
      </c>
      <c r="S76" s="54">
        <f t="shared" si="1"/>
        <v>40</v>
      </c>
      <c r="T76" s="54">
        <f t="shared" si="1"/>
        <v>40</v>
      </c>
      <c r="U76" s="54">
        <f t="shared" si="1"/>
        <v>0</v>
      </c>
      <c r="V76" s="54">
        <f t="shared" si="1"/>
        <v>40</v>
      </c>
      <c r="W76" s="54">
        <f t="shared" si="1"/>
        <v>0</v>
      </c>
      <c r="X76" s="54">
        <f t="shared" si="1"/>
        <v>32</v>
      </c>
      <c r="Y76" s="54">
        <f t="shared" si="1"/>
        <v>40</v>
      </c>
      <c r="Z76" s="54">
        <f t="shared" si="1"/>
        <v>40</v>
      </c>
      <c r="AA76" s="54">
        <f t="shared" si="1"/>
        <v>40</v>
      </c>
      <c r="AB76" s="54">
        <f t="shared" si="1"/>
        <v>0</v>
      </c>
      <c r="AC76" s="54">
        <f t="shared" si="1"/>
        <v>36</v>
      </c>
      <c r="AD76" s="54">
        <f t="shared" si="1"/>
        <v>36</v>
      </c>
      <c r="AE76" s="54">
        <f t="shared" si="1"/>
        <v>36</v>
      </c>
      <c r="AF76" s="54">
        <f t="shared" si="1"/>
        <v>0</v>
      </c>
      <c r="AG76" s="270">
        <f t="shared" si="0"/>
        <v>808</v>
      </c>
      <c r="AH76" s="393"/>
      <c r="AI76" s="337"/>
    </row>
    <row r="77" spans="1:35" s="114" customFormat="1" x14ac:dyDescent="0.25">
      <c r="A77" s="112" t="s">
        <v>84</v>
      </c>
      <c r="B77" s="112"/>
      <c r="C77" s="112"/>
      <c r="D77" s="112"/>
      <c r="E77" s="112"/>
      <c r="F77" s="112"/>
      <c r="G77" s="111" t="s">
        <v>85</v>
      </c>
      <c r="H77" s="113">
        <v>168</v>
      </c>
      <c r="I77" s="112" t="s">
        <v>86</v>
      </c>
      <c r="J77" s="112"/>
      <c r="K77" s="111" t="s">
        <v>87</v>
      </c>
      <c r="L77" s="113">
        <v>160</v>
      </c>
      <c r="M77" s="112" t="s">
        <v>86</v>
      </c>
      <c r="N77" s="112"/>
      <c r="O77" s="111" t="s">
        <v>88</v>
      </c>
      <c r="P77" s="113">
        <v>160</v>
      </c>
      <c r="Q77" s="112" t="s">
        <v>86</v>
      </c>
      <c r="R77" s="112"/>
      <c r="S77" s="111" t="s">
        <v>89</v>
      </c>
      <c r="T77" s="113">
        <v>176</v>
      </c>
      <c r="U77" s="112" t="s">
        <v>86</v>
      </c>
      <c r="V77" s="112"/>
      <c r="W77" s="111" t="s">
        <v>90</v>
      </c>
      <c r="X77" s="113">
        <v>168</v>
      </c>
      <c r="Y77" s="112" t="s">
        <v>86</v>
      </c>
      <c r="Z77" s="112"/>
      <c r="AA77" s="111" t="s">
        <v>91</v>
      </c>
      <c r="AB77" s="113">
        <v>112</v>
      </c>
      <c r="AC77" s="112" t="s">
        <v>86</v>
      </c>
      <c r="AD77" s="112"/>
      <c r="AE77" s="112"/>
      <c r="AG77" s="112"/>
      <c r="AH77" s="112"/>
      <c r="AI77" s="112"/>
    </row>
    <row r="78" spans="1:35" s="114" customFormat="1" x14ac:dyDescent="0.25">
      <c r="A78" s="112"/>
      <c r="B78" s="112"/>
      <c r="C78" s="112"/>
      <c r="D78" s="112"/>
      <c r="E78" s="112"/>
      <c r="F78" s="112"/>
      <c r="G78" s="111" t="s">
        <v>92</v>
      </c>
      <c r="H78" s="113">
        <v>176</v>
      </c>
      <c r="I78" s="112" t="s">
        <v>86</v>
      </c>
      <c r="J78" s="112"/>
      <c r="K78" s="111" t="s">
        <v>93</v>
      </c>
      <c r="L78" s="113">
        <v>160</v>
      </c>
      <c r="M78" s="112" t="s">
        <v>86</v>
      </c>
      <c r="N78" s="112"/>
      <c r="O78" s="111" t="s">
        <v>94</v>
      </c>
      <c r="P78" s="113">
        <v>160</v>
      </c>
      <c r="Q78" s="112" t="s">
        <v>86</v>
      </c>
      <c r="R78" s="112"/>
      <c r="S78" s="111" t="s">
        <v>95</v>
      </c>
      <c r="T78" s="113">
        <v>168</v>
      </c>
      <c r="U78" s="112" t="s">
        <v>86</v>
      </c>
      <c r="V78" s="112"/>
      <c r="W78" s="111" t="s">
        <v>96</v>
      </c>
      <c r="X78" s="113">
        <v>184</v>
      </c>
      <c r="Y78" s="112" t="s">
        <v>86</v>
      </c>
      <c r="Z78" s="112"/>
      <c r="AA78" s="111" t="s">
        <v>97</v>
      </c>
      <c r="AB78" s="113">
        <v>168</v>
      </c>
      <c r="AC78" s="112" t="s">
        <v>86</v>
      </c>
      <c r="AD78" s="112"/>
      <c r="AE78" s="112"/>
      <c r="AF78" s="112"/>
      <c r="AG78" s="112"/>
      <c r="AH78" s="112"/>
      <c r="AI78" s="112"/>
    </row>
    <row r="79" spans="1:35" x14ac:dyDescent="0.25">
      <c r="A79" s="386" t="s">
        <v>98</v>
      </c>
      <c r="B79" s="369"/>
      <c r="C79" s="369"/>
      <c r="D79" s="369"/>
      <c r="E79" s="369"/>
      <c r="F79" s="369"/>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34"/>
      <c r="AH79" s="385"/>
      <c r="AI79" s="334"/>
    </row>
    <row r="80" spans="1:35" ht="21.95" customHeight="1" x14ac:dyDescent="0.25">
      <c r="A80" s="391" t="s">
        <v>99</v>
      </c>
      <c r="B80" s="369"/>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34"/>
      <c r="AH80" s="385"/>
      <c r="AI80" s="334"/>
    </row>
    <row r="81" spans="1:35" ht="21.95" customHeight="1" x14ac:dyDescent="0.25">
      <c r="A81" s="391" t="s">
        <v>100</v>
      </c>
      <c r="B81" s="369"/>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34"/>
      <c r="AH81" s="385"/>
      <c r="AI81" s="334"/>
    </row>
    <row r="82" spans="1:35" ht="21.95" customHeight="1" x14ac:dyDescent="0.25">
      <c r="A82" s="391" t="s">
        <v>101</v>
      </c>
      <c r="B82" s="369"/>
      <c r="C82" s="369"/>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34"/>
      <c r="AH82" s="385"/>
      <c r="AI82" s="334"/>
    </row>
    <row r="83" spans="1:35" ht="21.95" customHeight="1" x14ac:dyDescent="0.25">
      <c r="A83" s="391" t="s">
        <v>102</v>
      </c>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34"/>
      <c r="AH83" s="385"/>
      <c r="AI83" s="334"/>
    </row>
    <row r="84" spans="1:35" ht="21.95" customHeight="1" x14ac:dyDescent="0.25">
      <c r="A84" s="366" t="s">
        <v>103</v>
      </c>
      <c r="B84" s="369"/>
      <c r="C84" s="369"/>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34"/>
      <c r="AH84" s="385"/>
      <c r="AI84" s="334"/>
    </row>
  </sheetData>
  <mergeCells count="21">
    <mergeCell ref="A83:AI83"/>
    <mergeCell ref="AH76:AI76"/>
    <mergeCell ref="B40:AI40"/>
    <mergeCell ref="A82:AI82"/>
    <mergeCell ref="B64:AI64"/>
    <mergeCell ref="A1:AI1"/>
    <mergeCell ref="A79:AI79"/>
    <mergeCell ref="B4:AI4"/>
    <mergeCell ref="A84:AI84"/>
    <mergeCell ref="B16:AI16"/>
    <mergeCell ref="A80:AI80"/>
    <mergeCell ref="B22:AI22"/>
    <mergeCell ref="B46:AI46"/>
    <mergeCell ref="B58:AI58"/>
    <mergeCell ref="B70:AI70"/>
    <mergeCell ref="B52:AI52"/>
    <mergeCell ref="A2:AI2"/>
    <mergeCell ref="A81:AI81"/>
    <mergeCell ref="B34:AI34"/>
    <mergeCell ref="B10:AI10"/>
    <mergeCell ref="B28:AI28"/>
  </mergeCells>
  <phoneticPr fontId="1" type="noConversion"/>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workbookViewId="0">
      <pane ySplit="3" topLeftCell="A16" activePane="bottomLeft" state="frozen"/>
      <selection pane="bottomLeft" activeCell="J9" sqref="J9"/>
    </sheetView>
  </sheetViews>
  <sheetFormatPr defaultRowHeight="15.75" x14ac:dyDescent="0.25"/>
  <cols>
    <col min="1" max="1" width="16.42578125" style="106" customWidth="1"/>
    <col min="2" max="2" width="13.5703125" style="106" bestFit="1" customWidth="1"/>
    <col min="3" max="3" width="14.28515625" style="106" customWidth="1"/>
    <col min="4" max="4" width="14" style="106" customWidth="1"/>
    <col min="5" max="5" width="21.28515625" style="186" customWidth="1"/>
    <col min="6" max="6" width="22.7109375" style="32" customWidth="1"/>
    <col min="7" max="7" width="23.5703125" style="32" customWidth="1"/>
    <col min="8" max="8" width="9.140625" style="106" customWidth="1"/>
    <col min="9" max="9" width="9.140625" style="32" customWidth="1"/>
    <col min="10" max="10" width="12.28515625" style="106" bestFit="1" customWidth="1"/>
    <col min="11" max="11" width="16.28515625" style="271" customWidth="1"/>
    <col min="12" max="12" width="14.85546875" style="106" bestFit="1" customWidth="1"/>
    <col min="13" max="13" width="9.140625" style="32" customWidth="1"/>
    <col min="14" max="16384" width="9.140625" style="32"/>
  </cols>
  <sheetData>
    <row r="1" spans="1:12" ht="24" customHeight="1" x14ac:dyDescent="0.25">
      <c r="A1" s="353" t="s">
        <v>104</v>
      </c>
      <c r="B1" s="395"/>
      <c r="C1" s="395"/>
      <c r="D1" s="395"/>
      <c r="E1" s="366"/>
      <c r="F1" s="396"/>
      <c r="G1" s="396"/>
      <c r="H1" s="395"/>
      <c r="I1" s="396"/>
      <c r="J1" s="395"/>
      <c r="K1" s="397"/>
      <c r="L1" s="395"/>
    </row>
    <row r="2" spans="1:12" s="33" customFormat="1" ht="24" customHeight="1" thickBot="1" x14ac:dyDescent="0.3">
      <c r="A2" s="392" t="str">
        <f>"公司名稱："&amp;會計報告封面!I6</f>
        <v>公司名稱：</v>
      </c>
      <c r="B2" s="401"/>
      <c r="C2" s="401"/>
      <c r="D2" s="401"/>
      <c r="E2" s="401"/>
      <c r="F2" s="401"/>
      <c r="G2" s="401"/>
      <c r="H2" s="401"/>
      <c r="I2" s="401"/>
      <c r="J2" s="401"/>
      <c r="K2" s="401"/>
      <c r="L2" s="36" t="s">
        <v>41</v>
      </c>
    </row>
    <row r="3" spans="1:12" ht="35.1" customHeight="1" thickBot="1" x14ac:dyDescent="0.3">
      <c r="A3" s="75" t="s">
        <v>105</v>
      </c>
      <c r="B3" s="66" t="s">
        <v>106</v>
      </c>
      <c r="C3" s="101" t="s">
        <v>107</v>
      </c>
      <c r="D3" s="101" t="s">
        <v>108</v>
      </c>
      <c r="E3" s="66" t="s">
        <v>109</v>
      </c>
      <c r="F3" s="66" t="s">
        <v>110</v>
      </c>
      <c r="G3" s="101" t="s">
        <v>111</v>
      </c>
      <c r="H3" s="101" t="s">
        <v>112</v>
      </c>
      <c r="I3" s="101" t="s">
        <v>113</v>
      </c>
      <c r="J3" s="101" t="s">
        <v>114</v>
      </c>
      <c r="K3" s="272" t="s">
        <v>115</v>
      </c>
      <c r="L3" s="93" t="s">
        <v>50</v>
      </c>
    </row>
    <row r="4" spans="1:12" ht="20.100000000000001" customHeight="1" x14ac:dyDescent="0.25">
      <c r="A4" s="121" t="s">
        <v>76</v>
      </c>
      <c r="B4" s="404"/>
      <c r="C4" s="359"/>
      <c r="D4" s="359"/>
      <c r="E4" s="359"/>
      <c r="F4" s="359"/>
      <c r="G4" s="359"/>
      <c r="H4" s="359"/>
      <c r="I4" s="359"/>
      <c r="J4" s="359"/>
      <c r="K4" s="405"/>
      <c r="L4" s="159"/>
    </row>
    <row r="5" spans="1:12" ht="20.100000000000001" customHeight="1" x14ac:dyDescent="0.25">
      <c r="A5" s="180" t="s">
        <v>116</v>
      </c>
      <c r="B5" s="99">
        <v>1140909001</v>
      </c>
      <c r="C5" s="39" t="s">
        <v>116</v>
      </c>
      <c r="D5" s="39" t="s">
        <v>117</v>
      </c>
      <c r="E5" s="34" t="s">
        <v>118</v>
      </c>
      <c r="F5" s="34" t="s">
        <v>119</v>
      </c>
      <c r="G5" s="34" t="s">
        <v>119</v>
      </c>
      <c r="H5" s="99">
        <v>30</v>
      </c>
      <c r="I5" s="99" t="s">
        <v>120</v>
      </c>
      <c r="J5" s="273">
        <f>IF(OR(H5="",H5=0,K5=""),"",K5/H5)</f>
        <v>166.66666666666666</v>
      </c>
      <c r="K5" s="241">
        <v>5000</v>
      </c>
      <c r="L5" s="28" t="s">
        <v>53</v>
      </c>
    </row>
    <row r="6" spans="1:12" ht="20.100000000000001" customHeight="1" x14ac:dyDescent="0.25">
      <c r="A6" s="180" t="s">
        <v>121</v>
      </c>
      <c r="B6" s="99">
        <v>1140920001</v>
      </c>
      <c r="C6" s="39" t="s">
        <v>121</v>
      </c>
      <c r="D6" s="39" t="s">
        <v>122</v>
      </c>
      <c r="E6" s="34" t="s">
        <v>118</v>
      </c>
      <c r="F6" s="34" t="s">
        <v>123</v>
      </c>
      <c r="G6" s="34" t="s">
        <v>123</v>
      </c>
      <c r="H6" s="99">
        <v>30</v>
      </c>
      <c r="I6" s="99" t="s">
        <v>124</v>
      </c>
      <c r="J6" s="273">
        <f>IF(OR(H6="",H6=0,K6=""),"",K6/H6)</f>
        <v>333.33333333333331</v>
      </c>
      <c r="K6" s="241">
        <v>10000</v>
      </c>
      <c r="L6" s="189" t="s">
        <v>58</v>
      </c>
    </row>
    <row r="7" spans="1:12" ht="20.100000000000001" customHeight="1" x14ac:dyDescent="0.25">
      <c r="A7" s="142" t="s">
        <v>20</v>
      </c>
      <c r="B7" s="147"/>
      <c r="C7" s="148"/>
      <c r="D7" s="148"/>
      <c r="E7" s="148"/>
      <c r="F7" s="148"/>
      <c r="G7" s="148"/>
      <c r="H7" s="148"/>
      <c r="I7" s="148"/>
      <c r="J7" s="149"/>
      <c r="K7" s="274">
        <f>SUM(K5:K6)</f>
        <v>15000</v>
      </c>
      <c r="L7" s="150"/>
    </row>
    <row r="8" spans="1:12" ht="20.100000000000001" customHeight="1" x14ac:dyDescent="0.25">
      <c r="A8" s="180" t="s">
        <v>59</v>
      </c>
      <c r="B8" s="398"/>
      <c r="C8" s="362"/>
      <c r="D8" s="362"/>
      <c r="E8" s="362"/>
      <c r="F8" s="362"/>
      <c r="G8" s="362"/>
      <c r="H8" s="362"/>
      <c r="I8" s="362"/>
      <c r="J8" s="362"/>
      <c r="K8" s="362"/>
      <c r="L8" s="355"/>
    </row>
    <row r="9" spans="1:12" ht="20.100000000000001" customHeight="1" x14ac:dyDescent="0.25">
      <c r="A9" s="180"/>
      <c r="B9" s="99"/>
      <c r="C9" s="39"/>
      <c r="D9" s="39"/>
      <c r="E9" s="34"/>
      <c r="F9" s="34"/>
      <c r="G9" s="29"/>
      <c r="H9" s="99"/>
      <c r="I9" s="99"/>
      <c r="J9" s="273" t="str">
        <f>IF(OR(H9="",H9=0,K9=""),"",K9/H9)</f>
        <v/>
      </c>
      <c r="K9" s="241"/>
      <c r="L9" s="189"/>
    </row>
    <row r="10" spans="1:12" ht="20.100000000000001" customHeight="1" x14ac:dyDescent="0.25">
      <c r="A10" s="180"/>
      <c r="B10" s="99"/>
      <c r="C10" s="99"/>
      <c r="D10" s="99"/>
      <c r="E10" s="34"/>
      <c r="F10" s="34"/>
      <c r="G10" s="29"/>
      <c r="H10" s="99"/>
      <c r="I10" s="99"/>
      <c r="J10" s="273" t="str">
        <f>IF(OR(H10="",H10=0,K10=""),"",K10/H10)</f>
        <v/>
      </c>
      <c r="K10" s="241"/>
      <c r="L10" s="189"/>
    </row>
    <row r="11" spans="1:12" ht="20.100000000000001" customHeight="1" x14ac:dyDescent="0.25">
      <c r="A11" s="142" t="s">
        <v>20</v>
      </c>
      <c r="B11" s="147"/>
      <c r="C11" s="148"/>
      <c r="D11" s="148"/>
      <c r="E11" s="148"/>
      <c r="F11" s="148"/>
      <c r="G11" s="148"/>
      <c r="H11" s="148"/>
      <c r="I11" s="148"/>
      <c r="J11" s="149"/>
      <c r="K11" s="274">
        <f>SUM(K9:K10)</f>
        <v>0</v>
      </c>
      <c r="L11" s="150"/>
    </row>
    <row r="12" spans="1:12" ht="20.100000000000001" customHeight="1" x14ac:dyDescent="0.25">
      <c r="A12" s="180" t="s">
        <v>60</v>
      </c>
      <c r="B12" s="398"/>
      <c r="C12" s="362"/>
      <c r="D12" s="362"/>
      <c r="E12" s="362"/>
      <c r="F12" s="362"/>
      <c r="G12" s="362"/>
      <c r="H12" s="362"/>
      <c r="I12" s="362"/>
      <c r="J12" s="362"/>
      <c r="K12" s="362"/>
      <c r="L12" s="355"/>
    </row>
    <row r="13" spans="1:12" ht="20.100000000000001" customHeight="1" x14ac:dyDescent="0.25">
      <c r="A13" s="180"/>
      <c r="B13" s="99"/>
      <c r="C13" s="39"/>
      <c r="D13" s="39"/>
      <c r="E13" s="34"/>
      <c r="F13" s="35"/>
      <c r="G13" s="29"/>
      <c r="H13" s="99"/>
      <c r="I13" s="99"/>
      <c r="J13" s="273" t="str">
        <f>IF(OR(H13="",H13=0,K13=""),"",K13/H13)</f>
        <v/>
      </c>
      <c r="K13" s="241"/>
      <c r="L13" s="189"/>
    </row>
    <row r="14" spans="1:12" ht="20.100000000000001" customHeight="1" x14ac:dyDescent="0.25">
      <c r="A14" s="180"/>
      <c r="B14" s="99"/>
      <c r="C14" s="99"/>
      <c r="D14" s="99"/>
      <c r="E14" s="34"/>
      <c r="F14" s="35"/>
      <c r="G14" s="29"/>
      <c r="H14" s="99"/>
      <c r="I14" s="99"/>
      <c r="J14" s="273" t="str">
        <f>IF(OR(H14="",H14=0,K14=""),"",K14/H14)</f>
        <v/>
      </c>
      <c r="K14" s="241"/>
      <c r="L14" s="189"/>
    </row>
    <row r="15" spans="1:12" ht="20.100000000000001" customHeight="1" x14ac:dyDescent="0.25">
      <c r="A15" s="142" t="s">
        <v>20</v>
      </c>
      <c r="B15" s="147"/>
      <c r="C15" s="148"/>
      <c r="D15" s="148"/>
      <c r="E15" s="148"/>
      <c r="F15" s="148"/>
      <c r="G15" s="148"/>
      <c r="H15" s="148"/>
      <c r="I15" s="148"/>
      <c r="J15" s="149"/>
      <c r="K15" s="274">
        <f>SUM(K13:K14)</f>
        <v>0</v>
      </c>
      <c r="L15" s="150"/>
    </row>
    <row r="16" spans="1:12" ht="20.100000000000001" customHeight="1" x14ac:dyDescent="0.25">
      <c r="A16" s="180" t="s">
        <v>61</v>
      </c>
      <c r="B16" s="398"/>
      <c r="C16" s="362"/>
      <c r="D16" s="362"/>
      <c r="E16" s="362"/>
      <c r="F16" s="362"/>
      <c r="G16" s="362"/>
      <c r="H16" s="362"/>
      <c r="I16" s="362"/>
      <c r="J16" s="362"/>
      <c r="K16" s="362"/>
      <c r="L16" s="355"/>
    </row>
    <row r="17" spans="1:12" ht="20.100000000000001" customHeight="1" x14ac:dyDescent="0.25">
      <c r="A17" s="180"/>
      <c r="B17" s="99"/>
      <c r="C17" s="99"/>
      <c r="D17" s="99"/>
      <c r="E17" s="34"/>
      <c r="F17" s="35"/>
      <c r="G17" s="29"/>
      <c r="H17" s="99"/>
      <c r="I17" s="99"/>
      <c r="J17" s="273" t="str">
        <f>IF(OR(H17="",H17=0,K17=""),"",K17/H17)</f>
        <v/>
      </c>
      <c r="K17" s="241"/>
      <c r="L17" s="189"/>
    </row>
    <row r="18" spans="1:12" ht="20.100000000000001" customHeight="1" x14ac:dyDescent="0.25">
      <c r="A18" s="180"/>
      <c r="B18" s="99"/>
      <c r="C18" s="99"/>
      <c r="D18" s="99"/>
      <c r="E18" s="34"/>
      <c r="F18" s="35"/>
      <c r="G18" s="29"/>
      <c r="H18" s="99"/>
      <c r="I18" s="99"/>
      <c r="J18" s="273" t="str">
        <f>IF(OR(H18="",H18=0,K18=""),"",K18/H18)</f>
        <v/>
      </c>
      <c r="K18" s="241"/>
      <c r="L18" s="189"/>
    </row>
    <row r="19" spans="1:12" ht="20.100000000000001" customHeight="1" x14ac:dyDescent="0.25">
      <c r="A19" s="142" t="s">
        <v>20</v>
      </c>
      <c r="B19" s="147"/>
      <c r="C19" s="148"/>
      <c r="D19" s="148"/>
      <c r="E19" s="148"/>
      <c r="F19" s="148"/>
      <c r="G19" s="148"/>
      <c r="H19" s="148"/>
      <c r="I19" s="148"/>
      <c r="J19" s="149"/>
      <c r="K19" s="274">
        <f>SUM(K17:K18)</f>
        <v>0</v>
      </c>
      <c r="L19" s="150"/>
    </row>
    <row r="20" spans="1:12" ht="20.100000000000001" customHeight="1" x14ac:dyDescent="0.25">
      <c r="A20" s="180" t="s">
        <v>62</v>
      </c>
      <c r="B20" s="398"/>
      <c r="C20" s="362"/>
      <c r="D20" s="362"/>
      <c r="E20" s="362"/>
      <c r="F20" s="362"/>
      <c r="G20" s="362"/>
      <c r="H20" s="362"/>
      <c r="I20" s="362"/>
      <c r="J20" s="362"/>
      <c r="K20" s="362"/>
      <c r="L20" s="355"/>
    </row>
    <row r="21" spans="1:12" ht="20.100000000000001" customHeight="1" x14ac:dyDescent="0.25">
      <c r="A21" s="180"/>
      <c r="B21" s="99"/>
      <c r="C21" s="99"/>
      <c r="D21" s="99"/>
      <c r="E21" s="34"/>
      <c r="F21" s="35"/>
      <c r="G21" s="29"/>
      <c r="H21" s="99"/>
      <c r="I21" s="99"/>
      <c r="J21" s="273" t="str">
        <f>IF(OR(H21="",H21=0,K21=""),"",K21/H21)</f>
        <v/>
      </c>
      <c r="K21" s="241"/>
      <c r="L21" s="189"/>
    </row>
    <row r="22" spans="1:12" ht="20.100000000000001" customHeight="1" x14ac:dyDescent="0.25">
      <c r="A22" s="180"/>
      <c r="B22" s="99"/>
      <c r="C22" s="99"/>
      <c r="D22" s="99"/>
      <c r="E22" s="34"/>
      <c r="F22" s="35"/>
      <c r="G22" s="29"/>
      <c r="H22" s="99"/>
      <c r="I22" s="99"/>
      <c r="J22" s="273" t="str">
        <f>IF(OR(H22="",H22=0,K22=""),"",K22/H22)</f>
        <v/>
      </c>
      <c r="K22" s="241"/>
      <c r="L22" s="189"/>
    </row>
    <row r="23" spans="1:12" ht="20.100000000000001" customHeight="1" x14ac:dyDescent="0.25">
      <c r="A23" s="142" t="s">
        <v>20</v>
      </c>
      <c r="B23" s="147"/>
      <c r="C23" s="148"/>
      <c r="D23" s="148"/>
      <c r="E23" s="148"/>
      <c r="F23" s="148"/>
      <c r="G23" s="148"/>
      <c r="H23" s="148"/>
      <c r="I23" s="148"/>
      <c r="J23" s="149"/>
      <c r="K23" s="274">
        <f>SUM(K21:K22)</f>
        <v>0</v>
      </c>
      <c r="L23" s="150"/>
    </row>
    <row r="24" spans="1:12" ht="20.100000000000001" customHeight="1" x14ac:dyDescent="0.25">
      <c r="A24" s="380" t="s">
        <v>63</v>
      </c>
      <c r="B24" s="362"/>
      <c r="C24" s="362"/>
      <c r="D24" s="362"/>
      <c r="E24" s="362"/>
      <c r="F24" s="362"/>
      <c r="G24" s="362"/>
      <c r="H24" s="362"/>
      <c r="I24" s="362"/>
      <c r="J24" s="355"/>
      <c r="K24" s="246">
        <f>K7+K11+K15+K19+K23</f>
        <v>15000</v>
      </c>
      <c r="L24" s="158"/>
    </row>
    <row r="25" spans="1:12" ht="20.100000000000001" customHeight="1" x14ac:dyDescent="0.25">
      <c r="A25" s="180" t="s">
        <v>64</v>
      </c>
      <c r="B25" s="398"/>
      <c r="C25" s="362"/>
      <c r="D25" s="362"/>
      <c r="E25" s="362"/>
      <c r="F25" s="362"/>
      <c r="G25" s="362"/>
      <c r="H25" s="362"/>
      <c r="I25" s="362"/>
      <c r="J25" s="362"/>
      <c r="K25" s="355"/>
      <c r="L25" s="189"/>
    </row>
    <row r="26" spans="1:12" ht="20.100000000000001" customHeight="1" x14ac:dyDescent="0.25">
      <c r="A26" s="180"/>
      <c r="B26" s="99"/>
      <c r="C26" s="39"/>
      <c r="D26" s="39"/>
      <c r="E26" s="34"/>
      <c r="F26" s="34"/>
      <c r="G26" s="29"/>
      <c r="H26" s="99"/>
      <c r="I26" s="99"/>
      <c r="J26" s="273" t="str">
        <f>IF(OR(H26="",H26=0,K26=""),"",K26/H26)</f>
        <v/>
      </c>
      <c r="K26" s="241"/>
      <c r="L26" s="189"/>
    </row>
    <row r="27" spans="1:12" ht="20.100000000000001" customHeight="1" x14ac:dyDescent="0.25">
      <c r="A27" s="180"/>
      <c r="B27" s="99"/>
      <c r="C27" s="99"/>
      <c r="D27" s="99"/>
      <c r="E27" s="34"/>
      <c r="F27" s="35"/>
      <c r="G27" s="29"/>
      <c r="H27" s="99"/>
      <c r="I27" s="99"/>
      <c r="J27" s="273" t="str">
        <f>IF(OR(H27="",H27=0,K27=""),"",K27/H27)</f>
        <v/>
      </c>
      <c r="K27" s="241"/>
      <c r="L27" s="189"/>
    </row>
    <row r="28" spans="1:12" ht="20.100000000000001" customHeight="1" x14ac:dyDescent="0.25">
      <c r="A28" s="142" t="s">
        <v>20</v>
      </c>
      <c r="B28" s="151"/>
      <c r="C28" s="152"/>
      <c r="D28" s="152"/>
      <c r="E28" s="152"/>
      <c r="F28" s="152"/>
      <c r="G28" s="152"/>
      <c r="H28" s="152"/>
      <c r="I28" s="152"/>
      <c r="J28" s="153"/>
      <c r="K28" s="274">
        <f>SUM(K26:K27)</f>
        <v>0</v>
      </c>
      <c r="L28" s="150"/>
    </row>
    <row r="29" spans="1:12" ht="20.100000000000001" customHeight="1" x14ac:dyDescent="0.25">
      <c r="A29" s="180" t="s">
        <v>65</v>
      </c>
      <c r="B29" s="398"/>
      <c r="C29" s="362"/>
      <c r="D29" s="362"/>
      <c r="E29" s="362"/>
      <c r="F29" s="362"/>
      <c r="G29" s="362"/>
      <c r="H29" s="362"/>
      <c r="I29" s="362"/>
      <c r="J29" s="362"/>
      <c r="K29" s="362"/>
      <c r="L29" s="355"/>
    </row>
    <row r="30" spans="1:12" ht="20.100000000000001" customHeight="1" x14ac:dyDescent="0.25">
      <c r="A30" s="180"/>
      <c r="B30" s="99"/>
      <c r="C30" s="99"/>
      <c r="D30" s="99"/>
      <c r="E30" s="34"/>
      <c r="F30" s="35"/>
      <c r="G30" s="29"/>
      <c r="H30" s="99"/>
      <c r="I30" s="99"/>
      <c r="J30" s="273" t="str">
        <f>IF(OR(H30="",H30=0,K30=""),"",K30/H30)</f>
        <v/>
      </c>
      <c r="K30" s="241"/>
      <c r="L30" s="189"/>
    </row>
    <row r="31" spans="1:12" ht="20.100000000000001" customHeight="1" x14ac:dyDescent="0.25">
      <c r="A31" s="180"/>
      <c r="B31" s="99"/>
      <c r="C31" s="99"/>
      <c r="D31" s="99"/>
      <c r="E31" s="34"/>
      <c r="F31" s="35"/>
      <c r="G31" s="29"/>
      <c r="H31" s="99"/>
      <c r="I31" s="99"/>
      <c r="J31" s="273" t="str">
        <f>IF(OR(H31="",H31=0,K31=""),"",K31/H31)</f>
        <v/>
      </c>
      <c r="K31" s="241"/>
      <c r="L31" s="189"/>
    </row>
    <row r="32" spans="1:12" ht="20.100000000000001" customHeight="1" x14ac:dyDescent="0.25">
      <c r="A32" s="142" t="s">
        <v>20</v>
      </c>
      <c r="B32" s="147"/>
      <c r="C32" s="148"/>
      <c r="D32" s="148"/>
      <c r="E32" s="148"/>
      <c r="F32" s="148"/>
      <c r="G32" s="148"/>
      <c r="H32" s="148"/>
      <c r="I32" s="148"/>
      <c r="J32" s="149"/>
      <c r="K32" s="274">
        <f>SUM(K30:K31)</f>
        <v>0</v>
      </c>
      <c r="L32" s="150"/>
    </row>
    <row r="33" spans="1:12" ht="20.100000000000001" customHeight="1" x14ac:dyDescent="0.25">
      <c r="A33" s="180" t="s">
        <v>66</v>
      </c>
      <c r="B33" s="398"/>
      <c r="C33" s="362"/>
      <c r="D33" s="362"/>
      <c r="E33" s="362"/>
      <c r="F33" s="362"/>
      <c r="G33" s="362"/>
      <c r="H33" s="362"/>
      <c r="I33" s="362"/>
      <c r="J33" s="362"/>
      <c r="K33" s="362"/>
      <c r="L33" s="355"/>
    </row>
    <row r="34" spans="1:12" ht="20.100000000000001" customHeight="1" x14ac:dyDescent="0.25">
      <c r="A34" s="180"/>
      <c r="B34" s="99"/>
      <c r="C34" s="99"/>
      <c r="D34" s="99"/>
      <c r="E34" s="34"/>
      <c r="F34" s="35"/>
      <c r="G34" s="29"/>
      <c r="H34" s="99"/>
      <c r="I34" s="99"/>
      <c r="J34" s="273" t="str">
        <f>IF(OR(H34="",H34=0,K34=""),"",K34/H34)</f>
        <v/>
      </c>
      <c r="K34" s="241"/>
      <c r="L34" s="189"/>
    </row>
    <row r="35" spans="1:12" ht="20.100000000000001" customHeight="1" x14ac:dyDescent="0.25">
      <c r="A35" s="180"/>
      <c r="B35" s="99"/>
      <c r="C35" s="99"/>
      <c r="D35" s="99"/>
      <c r="E35" s="34"/>
      <c r="F35" s="35"/>
      <c r="G35" s="29"/>
      <c r="H35" s="99"/>
      <c r="I35" s="99"/>
      <c r="J35" s="273" t="str">
        <f>IF(OR(H35="",H35=0,K35=""),"",K35/H35)</f>
        <v/>
      </c>
      <c r="K35" s="241"/>
      <c r="L35" s="189"/>
    </row>
    <row r="36" spans="1:12" ht="20.100000000000001" customHeight="1" x14ac:dyDescent="0.25">
      <c r="A36" s="142" t="s">
        <v>20</v>
      </c>
      <c r="B36" s="147"/>
      <c r="C36" s="148"/>
      <c r="D36" s="148"/>
      <c r="E36" s="148"/>
      <c r="F36" s="148"/>
      <c r="G36" s="148"/>
      <c r="H36" s="148"/>
      <c r="I36" s="148"/>
      <c r="J36" s="149"/>
      <c r="K36" s="274">
        <f>SUM(K34:K35)</f>
        <v>0</v>
      </c>
      <c r="L36" s="150"/>
    </row>
    <row r="37" spans="1:12" ht="20.100000000000001" customHeight="1" x14ac:dyDescent="0.25">
      <c r="A37" s="180" t="s">
        <v>67</v>
      </c>
      <c r="B37" s="398"/>
      <c r="C37" s="362"/>
      <c r="D37" s="362"/>
      <c r="E37" s="362"/>
      <c r="F37" s="362"/>
      <c r="G37" s="362"/>
      <c r="H37" s="362"/>
      <c r="I37" s="362"/>
      <c r="J37" s="362"/>
      <c r="K37" s="362"/>
      <c r="L37" s="355"/>
    </row>
    <row r="38" spans="1:12" ht="20.100000000000001" customHeight="1" x14ac:dyDescent="0.25">
      <c r="A38" s="180"/>
      <c r="B38" s="99"/>
      <c r="C38" s="99"/>
      <c r="D38" s="99"/>
      <c r="E38" s="34"/>
      <c r="F38" s="35"/>
      <c r="G38" s="29"/>
      <c r="H38" s="99"/>
      <c r="I38" s="99"/>
      <c r="J38" s="273" t="str">
        <f>IF(OR(H38="",H38=0,K38=""),"",K38/H38)</f>
        <v/>
      </c>
      <c r="K38" s="241"/>
      <c r="L38" s="189"/>
    </row>
    <row r="39" spans="1:12" ht="20.100000000000001" customHeight="1" x14ac:dyDescent="0.25">
      <c r="A39" s="180"/>
      <c r="B39" s="99"/>
      <c r="C39" s="99"/>
      <c r="D39" s="99"/>
      <c r="E39" s="34"/>
      <c r="F39" s="35"/>
      <c r="G39" s="29"/>
      <c r="H39" s="99"/>
      <c r="I39" s="99"/>
      <c r="J39" s="273" t="str">
        <f>IF(OR(H39="",H39=0,K39=""),"",K39/H39)</f>
        <v/>
      </c>
      <c r="K39" s="241"/>
      <c r="L39" s="189"/>
    </row>
    <row r="40" spans="1:12" ht="20.100000000000001" customHeight="1" x14ac:dyDescent="0.25">
      <c r="A40" s="142" t="s">
        <v>20</v>
      </c>
      <c r="B40" s="147"/>
      <c r="C40" s="148"/>
      <c r="D40" s="148"/>
      <c r="E40" s="148"/>
      <c r="F40" s="148"/>
      <c r="G40" s="148"/>
      <c r="H40" s="148"/>
      <c r="I40" s="148"/>
      <c r="J40" s="149"/>
      <c r="K40" s="274">
        <f>SUM(K38:K39)</f>
        <v>0</v>
      </c>
      <c r="L40" s="150"/>
    </row>
    <row r="41" spans="1:12" ht="20.100000000000001" customHeight="1" x14ac:dyDescent="0.25">
      <c r="A41" s="180" t="s">
        <v>68</v>
      </c>
      <c r="B41" s="399"/>
      <c r="C41" s="362"/>
      <c r="D41" s="362"/>
      <c r="E41" s="362"/>
      <c r="F41" s="362"/>
      <c r="G41" s="362"/>
      <c r="H41" s="362"/>
      <c r="I41" s="362"/>
      <c r="J41" s="362"/>
      <c r="K41" s="362"/>
      <c r="L41" s="400"/>
    </row>
    <row r="42" spans="1:12" ht="20.100000000000001" customHeight="1" x14ac:dyDescent="0.25">
      <c r="A42" s="180"/>
      <c r="B42" s="99"/>
      <c r="C42" s="99"/>
      <c r="D42" s="99"/>
      <c r="E42" s="34"/>
      <c r="F42" s="35"/>
      <c r="G42" s="29"/>
      <c r="H42" s="99"/>
      <c r="I42" s="99"/>
      <c r="J42" s="273" t="str">
        <f>IF(OR(H42="",H42=0,K42=""),"",K42/H42)</f>
        <v/>
      </c>
      <c r="K42" s="241"/>
      <c r="L42" s="189"/>
    </row>
    <row r="43" spans="1:12" ht="20.100000000000001" customHeight="1" x14ac:dyDescent="0.25">
      <c r="A43" s="180"/>
      <c r="B43" s="99"/>
      <c r="C43" s="99"/>
      <c r="D43" s="99"/>
      <c r="E43" s="34"/>
      <c r="F43" s="35"/>
      <c r="G43" s="29"/>
      <c r="H43" s="99"/>
      <c r="I43" s="99"/>
      <c r="J43" s="273" t="str">
        <f>IF(OR(H43="",H43=0,K43=""),"",K43/H43)</f>
        <v/>
      </c>
      <c r="K43" s="241"/>
      <c r="L43" s="189"/>
    </row>
    <row r="44" spans="1:12" ht="20.100000000000001" customHeight="1" x14ac:dyDescent="0.25">
      <c r="A44" s="142" t="s">
        <v>20</v>
      </c>
      <c r="B44" s="147"/>
      <c r="C44" s="148"/>
      <c r="D44" s="148"/>
      <c r="E44" s="148"/>
      <c r="F44" s="148"/>
      <c r="G44" s="148"/>
      <c r="H44" s="148"/>
      <c r="I44" s="148"/>
      <c r="J44" s="149"/>
      <c r="K44" s="274">
        <f>SUM(K42:K43)</f>
        <v>0</v>
      </c>
      <c r="L44" s="150"/>
    </row>
    <row r="45" spans="1:12" ht="20.100000000000001" customHeight="1" x14ac:dyDescent="0.25">
      <c r="A45" s="180" t="s">
        <v>69</v>
      </c>
      <c r="B45" s="398"/>
      <c r="C45" s="362"/>
      <c r="D45" s="362"/>
      <c r="E45" s="362"/>
      <c r="F45" s="362"/>
      <c r="G45" s="362"/>
      <c r="H45" s="362"/>
      <c r="I45" s="362"/>
      <c r="J45" s="362"/>
      <c r="K45" s="362"/>
      <c r="L45" s="355"/>
    </row>
    <row r="46" spans="1:12" ht="20.100000000000001" customHeight="1" x14ac:dyDescent="0.25">
      <c r="A46" s="180"/>
      <c r="B46" s="99"/>
      <c r="C46" s="99"/>
      <c r="D46" s="99"/>
      <c r="E46" s="34"/>
      <c r="F46" s="35"/>
      <c r="G46" s="29"/>
      <c r="H46" s="99"/>
      <c r="I46" s="99"/>
      <c r="J46" s="273" t="str">
        <f>IF(OR(H46="",H46=0,K46=""),"",K46/H46)</f>
        <v/>
      </c>
      <c r="K46" s="241"/>
      <c r="L46" s="189"/>
    </row>
    <row r="47" spans="1:12" ht="20.100000000000001" customHeight="1" x14ac:dyDescent="0.25">
      <c r="A47" s="180"/>
      <c r="B47" s="99"/>
      <c r="C47" s="99"/>
      <c r="D47" s="99"/>
      <c r="E47" s="34"/>
      <c r="F47" s="35"/>
      <c r="G47" s="29"/>
      <c r="H47" s="99"/>
      <c r="I47" s="99"/>
      <c r="J47" s="273" t="str">
        <f>IF(OR(H47="",H47=0,K47=""),"",K47/H47)</f>
        <v/>
      </c>
      <c r="K47" s="241"/>
      <c r="L47" s="189"/>
    </row>
    <row r="48" spans="1:12" ht="20.100000000000001" customHeight="1" x14ac:dyDescent="0.25">
      <c r="A48" s="142" t="s">
        <v>20</v>
      </c>
      <c r="B48" s="147"/>
      <c r="C48" s="148"/>
      <c r="D48" s="148"/>
      <c r="E48" s="148"/>
      <c r="F48" s="148"/>
      <c r="G48" s="148"/>
      <c r="H48" s="148"/>
      <c r="I48" s="148"/>
      <c r="J48" s="149"/>
      <c r="K48" s="274">
        <f>SUM(K46:K47)</f>
        <v>0</v>
      </c>
      <c r="L48" s="150"/>
    </row>
    <row r="49" spans="1:12" ht="20.100000000000001" customHeight="1" x14ac:dyDescent="0.25">
      <c r="A49" s="180" t="s">
        <v>70</v>
      </c>
      <c r="B49" s="399"/>
      <c r="C49" s="362"/>
      <c r="D49" s="362"/>
      <c r="E49" s="362"/>
      <c r="F49" s="362"/>
      <c r="G49" s="362"/>
      <c r="H49" s="362"/>
      <c r="I49" s="362"/>
      <c r="J49" s="362"/>
      <c r="K49" s="362"/>
      <c r="L49" s="400"/>
    </row>
    <row r="50" spans="1:12" ht="20.100000000000001" customHeight="1" x14ac:dyDescent="0.25">
      <c r="A50" s="180"/>
      <c r="B50" s="99"/>
      <c r="C50" s="99"/>
      <c r="D50" s="99"/>
      <c r="E50" s="34"/>
      <c r="F50" s="35"/>
      <c r="G50" s="29"/>
      <c r="H50" s="99"/>
      <c r="I50" s="99"/>
      <c r="J50" s="273" t="str">
        <f>IF(OR(H50="",H50=0,K50=""),"",K50/H50)</f>
        <v/>
      </c>
      <c r="K50" s="241"/>
      <c r="L50" s="189"/>
    </row>
    <row r="51" spans="1:12" ht="20.100000000000001" customHeight="1" x14ac:dyDescent="0.25">
      <c r="A51" s="180"/>
      <c r="B51" s="99"/>
      <c r="C51" s="99"/>
      <c r="D51" s="99"/>
      <c r="E51" s="34"/>
      <c r="F51" s="35"/>
      <c r="G51" s="29"/>
      <c r="H51" s="99"/>
      <c r="I51" s="99"/>
      <c r="J51" s="273" t="str">
        <f>IF(OR(H51="",H51=0,K51=""),"",K51/H51)</f>
        <v/>
      </c>
      <c r="K51" s="241"/>
      <c r="L51" s="189"/>
    </row>
    <row r="52" spans="1:12" ht="20.100000000000001" customHeight="1" thickBot="1" x14ac:dyDescent="0.3">
      <c r="A52" s="142" t="s">
        <v>20</v>
      </c>
      <c r="B52" s="143"/>
      <c r="C52" s="144"/>
      <c r="D52" s="144"/>
      <c r="E52" s="144"/>
      <c r="F52" s="144"/>
      <c r="G52" s="144"/>
      <c r="H52" s="144"/>
      <c r="I52" s="144"/>
      <c r="J52" s="145"/>
      <c r="K52" s="244">
        <f>SUM(K50:K51)</f>
        <v>0</v>
      </c>
      <c r="L52" s="146"/>
    </row>
    <row r="53" spans="1:12" ht="20.100000000000001" customHeight="1" thickBot="1" x14ac:dyDescent="0.3">
      <c r="A53" s="380" t="s">
        <v>71</v>
      </c>
      <c r="B53" s="362"/>
      <c r="C53" s="362"/>
      <c r="D53" s="362"/>
      <c r="E53" s="362"/>
      <c r="F53" s="362"/>
      <c r="G53" s="362"/>
      <c r="H53" s="362"/>
      <c r="I53" s="362"/>
      <c r="J53" s="355"/>
      <c r="K53" s="246">
        <f>K28+K32+K36+K40+K44+K48+K52</f>
        <v>0</v>
      </c>
      <c r="L53" s="158"/>
    </row>
    <row r="54" spans="1:12" ht="24.95" customHeight="1" thickBot="1" x14ac:dyDescent="0.3">
      <c r="A54" s="402" t="s">
        <v>28</v>
      </c>
      <c r="B54" s="336"/>
      <c r="C54" s="336"/>
      <c r="D54" s="336"/>
      <c r="E54" s="336"/>
      <c r="F54" s="336"/>
      <c r="G54" s="336"/>
      <c r="H54" s="336"/>
      <c r="I54" s="336"/>
      <c r="J54" s="403"/>
      <c r="K54" s="270">
        <f>SUM(K7,K11,K15,K19,K23,K28,K32,K36,K40,K44,K48,K52)</f>
        <v>15000</v>
      </c>
      <c r="L54" s="56"/>
    </row>
    <row r="55" spans="1:12" ht="21.95" customHeight="1" x14ac:dyDescent="0.25">
      <c r="A55" s="386" t="s">
        <v>125</v>
      </c>
      <c r="B55" s="395"/>
      <c r="C55" s="395"/>
      <c r="D55" s="395"/>
      <c r="E55" s="366"/>
      <c r="F55" s="396"/>
      <c r="G55" s="396"/>
      <c r="H55" s="395"/>
      <c r="I55" s="396"/>
      <c r="J55" s="395"/>
      <c r="K55" s="397"/>
      <c r="L55" s="395"/>
    </row>
    <row r="56" spans="1:12" ht="21.95" customHeight="1" x14ac:dyDescent="0.25">
      <c r="A56" s="386" t="s">
        <v>126</v>
      </c>
      <c r="B56" s="395"/>
      <c r="C56" s="395"/>
      <c r="D56" s="395"/>
      <c r="E56" s="366"/>
      <c r="F56" s="396"/>
      <c r="G56" s="396"/>
      <c r="H56" s="395"/>
      <c r="I56" s="396"/>
      <c r="J56" s="395"/>
      <c r="K56" s="397"/>
      <c r="L56" s="395"/>
    </row>
    <row r="57" spans="1:12" ht="21.95" customHeight="1" x14ac:dyDescent="0.25">
      <c r="A57" s="386" t="s">
        <v>127</v>
      </c>
      <c r="B57" s="395"/>
      <c r="C57" s="395"/>
      <c r="D57" s="395"/>
      <c r="E57" s="366"/>
      <c r="F57" s="396"/>
      <c r="G57" s="396"/>
      <c r="H57" s="395"/>
      <c r="I57" s="396"/>
      <c r="J57" s="395"/>
      <c r="K57" s="397"/>
      <c r="L57" s="395"/>
    </row>
    <row r="58" spans="1:12" ht="21.95" customHeight="1" x14ac:dyDescent="0.25">
      <c r="A58" s="391" t="s">
        <v>128</v>
      </c>
      <c r="B58" s="395"/>
      <c r="C58" s="395"/>
      <c r="D58" s="395"/>
      <c r="E58" s="366"/>
      <c r="F58" s="396"/>
      <c r="G58" s="396"/>
      <c r="H58" s="395"/>
      <c r="I58" s="396"/>
      <c r="J58" s="395"/>
      <c r="K58" s="397"/>
      <c r="L58" s="395"/>
    </row>
    <row r="59" spans="1:12" ht="21.95" customHeight="1" x14ac:dyDescent="0.25">
      <c r="A59" s="391" t="s">
        <v>129</v>
      </c>
      <c r="B59" s="395"/>
      <c r="C59" s="395"/>
      <c r="D59" s="395"/>
      <c r="E59" s="366"/>
      <c r="F59" s="396"/>
      <c r="G59" s="396"/>
      <c r="H59" s="395"/>
      <c r="I59" s="396"/>
      <c r="J59" s="395"/>
      <c r="K59" s="397"/>
      <c r="L59" s="395"/>
    </row>
    <row r="60" spans="1:12" ht="52.5" customHeight="1" x14ac:dyDescent="0.25">
      <c r="A60" s="394" t="s">
        <v>130</v>
      </c>
      <c r="B60" s="395"/>
      <c r="C60" s="395"/>
      <c r="D60" s="395"/>
      <c r="E60" s="366"/>
      <c r="F60" s="396"/>
      <c r="G60" s="396"/>
      <c r="H60" s="395"/>
      <c r="I60" s="396"/>
      <c r="J60" s="395"/>
      <c r="K60" s="397"/>
      <c r="L60" s="395"/>
    </row>
    <row r="61" spans="1:12" x14ac:dyDescent="0.25">
      <c r="A61" s="100"/>
      <c r="B61" s="100"/>
      <c r="C61" s="100"/>
      <c r="D61" s="100"/>
      <c r="E61" s="192"/>
      <c r="F61" s="191"/>
      <c r="G61" s="191"/>
      <c r="H61" s="100"/>
      <c r="I61" s="191"/>
      <c r="J61" s="100"/>
      <c r="K61" s="275"/>
      <c r="L61" s="100"/>
    </row>
  </sheetData>
  <mergeCells count="23">
    <mergeCell ref="A57:L57"/>
    <mergeCell ref="B29:L29"/>
    <mergeCell ref="B8:L8"/>
    <mergeCell ref="B16:L16"/>
    <mergeCell ref="A53:J53"/>
    <mergeCell ref="A56:L56"/>
    <mergeCell ref="A55:L55"/>
    <mergeCell ref="A60:L60"/>
    <mergeCell ref="B33:L33"/>
    <mergeCell ref="A1:L1"/>
    <mergeCell ref="B20:L20"/>
    <mergeCell ref="B45:L45"/>
    <mergeCell ref="B41:L41"/>
    <mergeCell ref="A2:K2"/>
    <mergeCell ref="B37:L37"/>
    <mergeCell ref="A58:L58"/>
    <mergeCell ref="A54:J54"/>
    <mergeCell ref="A59:L59"/>
    <mergeCell ref="B49:L49"/>
    <mergeCell ref="B12:L12"/>
    <mergeCell ref="B4:K4"/>
    <mergeCell ref="B25:K25"/>
    <mergeCell ref="A24:J2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workbookViewId="0">
      <pane ySplit="3" topLeftCell="A10" activePane="bottomLeft" state="frozen"/>
      <selection pane="bottomLeft" activeCell="K53" sqref="K53"/>
    </sheetView>
  </sheetViews>
  <sheetFormatPr defaultRowHeight="15.75" x14ac:dyDescent="0.25"/>
  <cols>
    <col min="1" max="1" width="17.85546875" style="41" customWidth="1"/>
    <col min="2" max="3" width="23.7109375" customWidth="1"/>
    <col min="4" max="4" width="11.85546875" bestFit="1" customWidth="1"/>
    <col min="5" max="5" width="14.85546875" bestFit="1" customWidth="1"/>
    <col min="6" max="6" width="9.28515625" style="41" bestFit="1" customWidth="1"/>
    <col min="7" max="7" width="18.28515625" customWidth="1"/>
    <col min="8" max="8" width="12.140625" customWidth="1"/>
    <col min="9" max="9" width="25" customWidth="1"/>
    <col min="10" max="10" width="15.7109375" style="276" customWidth="1"/>
    <col min="11" max="11" width="14.28515625" customWidth="1"/>
    <col min="12" max="12" width="15.140625" customWidth="1"/>
  </cols>
  <sheetData>
    <row r="1" spans="1:12" ht="24" customHeight="1" x14ac:dyDescent="0.25">
      <c r="A1" s="353" t="s">
        <v>131</v>
      </c>
      <c r="B1" s="352"/>
      <c r="C1" s="352"/>
      <c r="D1" s="352"/>
      <c r="E1" s="352"/>
      <c r="F1" s="406"/>
      <c r="G1" s="352"/>
      <c r="H1" s="352"/>
      <c r="I1" s="352"/>
      <c r="J1" s="407"/>
      <c r="K1" s="352"/>
    </row>
    <row r="2" spans="1:12" ht="24" customHeight="1" thickBot="1" x14ac:dyDescent="0.3">
      <c r="A2" s="408" t="str">
        <f>"公司名稱："&amp;會計報告封面!I6</f>
        <v>公司名稱：</v>
      </c>
      <c r="B2" s="344"/>
      <c r="C2" s="344"/>
      <c r="D2" s="344"/>
      <c r="E2" s="344"/>
      <c r="F2" s="344"/>
      <c r="G2" s="344"/>
      <c r="H2" s="344"/>
      <c r="I2" s="344"/>
      <c r="J2" s="277"/>
      <c r="K2" s="42" t="s">
        <v>41</v>
      </c>
    </row>
    <row r="3" spans="1:12" ht="63.75" customHeight="1" thickBot="1" x14ac:dyDescent="0.3">
      <c r="A3" s="103" t="s">
        <v>132</v>
      </c>
      <c r="B3" s="104" t="s">
        <v>133</v>
      </c>
      <c r="C3" s="104" t="s">
        <v>111</v>
      </c>
      <c r="D3" s="43" t="s">
        <v>134</v>
      </c>
      <c r="E3" s="104" t="s">
        <v>135</v>
      </c>
      <c r="F3" s="104" t="s">
        <v>136</v>
      </c>
      <c r="G3" s="104" t="s">
        <v>137</v>
      </c>
      <c r="H3" s="104" t="s">
        <v>138</v>
      </c>
      <c r="I3" s="104" t="s">
        <v>139</v>
      </c>
      <c r="J3" s="104" t="s">
        <v>140</v>
      </c>
      <c r="K3" s="105" t="s">
        <v>141</v>
      </c>
      <c r="L3" s="128" t="s">
        <v>142</v>
      </c>
    </row>
    <row r="4" spans="1:12" ht="20.100000000000001" customHeight="1" x14ac:dyDescent="0.25">
      <c r="A4" s="180" t="s">
        <v>76</v>
      </c>
      <c r="B4" s="413"/>
      <c r="C4" s="359"/>
      <c r="D4" s="359"/>
      <c r="E4" s="359"/>
      <c r="F4" s="359"/>
      <c r="G4" s="359"/>
      <c r="H4" s="359"/>
      <c r="I4" s="359"/>
      <c r="J4" s="359"/>
      <c r="K4" s="359"/>
      <c r="L4" s="414"/>
    </row>
    <row r="5" spans="1:12" ht="20.100000000000001" customHeight="1" x14ac:dyDescent="0.25">
      <c r="A5" s="115" t="s">
        <v>143</v>
      </c>
      <c r="B5" s="117" t="s">
        <v>144</v>
      </c>
      <c r="C5" s="117" t="s">
        <v>144</v>
      </c>
      <c r="D5" s="108" t="s">
        <v>145</v>
      </c>
      <c r="E5" s="278">
        <v>1143000</v>
      </c>
      <c r="F5" s="45">
        <v>1</v>
      </c>
      <c r="G5" s="279">
        <v>163286</v>
      </c>
      <c r="H5" s="280">
        <v>7</v>
      </c>
      <c r="I5" s="281">
        <f>IF(H5&lt;&gt;0,ROUND((G5/ROUND(H5*12,0))*F5,0),0)</f>
        <v>1944</v>
      </c>
      <c r="J5" s="282">
        <f>設備使用記錄表!AI6</f>
        <v>1</v>
      </c>
      <c r="K5" s="283">
        <f>ROUND(I5*J5,0)</f>
        <v>1944</v>
      </c>
      <c r="L5" s="167" t="s">
        <v>146</v>
      </c>
    </row>
    <row r="6" spans="1:12" ht="20.100000000000001" customHeight="1" x14ac:dyDescent="0.25">
      <c r="A6" s="116" t="s">
        <v>147</v>
      </c>
      <c r="B6" s="118" t="s">
        <v>148</v>
      </c>
      <c r="C6" s="118" t="s">
        <v>148</v>
      </c>
      <c r="D6" s="108" t="s">
        <v>149</v>
      </c>
      <c r="E6" s="278">
        <v>810000</v>
      </c>
      <c r="F6" s="45">
        <v>1</v>
      </c>
      <c r="G6" s="284">
        <v>81000</v>
      </c>
      <c r="H6" s="280">
        <v>10</v>
      </c>
      <c r="I6" s="281">
        <f>IF(H6&lt;&gt;0,ROUND((G6/ROUND(H6*12,0))*F6,0),0)</f>
        <v>675</v>
      </c>
      <c r="J6" s="282">
        <f>設備使用記錄表!AI7</f>
        <v>0.55000000000000004</v>
      </c>
      <c r="K6" s="283">
        <f>ROUND(I6*J6,0)</f>
        <v>371</v>
      </c>
      <c r="L6" s="167" t="s">
        <v>146</v>
      </c>
    </row>
    <row r="7" spans="1:12" ht="20.100000000000001" customHeight="1" x14ac:dyDescent="0.25">
      <c r="A7" s="129" t="s">
        <v>20</v>
      </c>
      <c r="B7" s="130"/>
      <c r="C7" s="130"/>
      <c r="D7" s="131"/>
      <c r="E7" s="285">
        <f>SUM(E5:E6)</f>
        <v>1953000</v>
      </c>
      <c r="F7" s="131"/>
      <c r="G7" s="285">
        <f>SUM(G5:G6)</f>
        <v>244286</v>
      </c>
      <c r="H7" s="286"/>
      <c r="I7" s="287">
        <f>SUM(I5:I6)</f>
        <v>2619</v>
      </c>
      <c r="J7" s="288"/>
      <c r="K7" s="289">
        <f>SUM(K5:K6)</f>
        <v>2315</v>
      </c>
      <c r="L7" s="168"/>
    </row>
    <row r="8" spans="1:12" ht="20.100000000000001" customHeight="1" x14ac:dyDescent="0.25">
      <c r="A8" s="180" t="s">
        <v>59</v>
      </c>
      <c r="B8" s="399"/>
      <c r="C8" s="362"/>
      <c r="D8" s="362"/>
      <c r="E8" s="362"/>
      <c r="F8" s="362"/>
      <c r="G8" s="362"/>
      <c r="H8" s="362"/>
      <c r="I8" s="362"/>
      <c r="J8" s="362"/>
      <c r="K8" s="362"/>
      <c r="L8" s="400"/>
    </row>
    <row r="9" spans="1:12" ht="20.100000000000001" customHeight="1" x14ac:dyDescent="0.25">
      <c r="A9" s="115"/>
      <c r="B9" s="117"/>
      <c r="C9" s="44"/>
      <c r="D9" s="45"/>
      <c r="E9" s="284"/>
      <c r="F9" s="45"/>
      <c r="G9" s="284"/>
      <c r="H9" s="290"/>
      <c r="I9" s="281">
        <f>IF(H9&lt;&gt;0,ROUND((G9/ROUND(H9*12,0))*F9,0),0)</f>
        <v>0</v>
      </c>
      <c r="J9" s="282">
        <f>設備使用記錄表!AI13</f>
        <v>0</v>
      </c>
      <c r="K9" s="291">
        <f>ROUND(I9*J9,0)</f>
        <v>0</v>
      </c>
      <c r="L9" s="169"/>
    </row>
    <row r="10" spans="1:12" ht="20.100000000000001" customHeight="1" x14ac:dyDescent="0.25">
      <c r="A10" s="116"/>
      <c r="B10" s="118"/>
      <c r="C10" s="44"/>
      <c r="D10" s="45"/>
      <c r="E10" s="284"/>
      <c r="F10" s="45"/>
      <c r="G10" s="284"/>
      <c r="H10" s="290"/>
      <c r="I10" s="281">
        <f>IF(H10&lt;&gt;0,ROUND((G10/ROUND(H10*12,0))*F10,0),0)</f>
        <v>0</v>
      </c>
      <c r="J10" s="282">
        <f>設備使用記錄表!AI14</f>
        <v>0</v>
      </c>
      <c r="K10" s="291">
        <f>ROUND(I10*J10,0)</f>
        <v>0</v>
      </c>
      <c r="L10" s="169"/>
    </row>
    <row r="11" spans="1:12" ht="20.100000000000001" customHeight="1" x14ac:dyDescent="0.25">
      <c r="A11" s="129" t="s">
        <v>20</v>
      </c>
      <c r="B11" s="130"/>
      <c r="C11" s="130"/>
      <c r="D11" s="131"/>
      <c r="E11" s="285">
        <f>SUM(E9:E10)</f>
        <v>0</v>
      </c>
      <c r="F11" s="131"/>
      <c r="G11" s="285">
        <f>SUM(G9:G10)</f>
        <v>0</v>
      </c>
      <c r="H11" s="286"/>
      <c r="I11" s="285">
        <f>SUM(I9:I10)</f>
        <v>0</v>
      </c>
      <c r="J11" s="288"/>
      <c r="K11" s="289">
        <f>SUM(K9:K10)</f>
        <v>0</v>
      </c>
      <c r="L11" s="170"/>
    </row>
    <row r="12" spans="1:12" ht="20.100000000000001" customHeight="1" x14ac:dyDescent="0.25">
      <c r="A12" s="180" t="s">
        <v>60</v>
      </c>
      <c r="B12" s="399"/>
      <c r="C12" s="362"/>
      <c r="D12" s="362"/>
      <c r="E12" s="362"/>
      <c r="F12" s="362"/>
      <c r="G12" s="362"/>
      <c r="H12" s="362"/>
      <c r="I12" s="362"/>
      <c r="J12" s="362"/>
      <c r="K12" s="362"/>
      <c r="L12" s="400"/>
    </row>
    <row r="13" spans="1:12" ht="20.100000000000001" customHeight="1" x14ac:dyDescent="0.25">
      <c r="A13" s="115"/>
      <c r="B13" s="117"/>
      <c r="C13" s="44"/>
      <c r="D13" s="45"/>
      <c r="E13" s="284"/>
      <c r="F13" s="45"/>
      <c r="G13" s="284"/>
      <c r="H13" s="290"/>
      <c r="I13" s="281">
        <f>IF(H13&lt;&gt;0,ROUND((G13/ROUND(H13*12,0))*F13,0),0)</f>
        <v>0</v>
      </c>
      <c r="J13" s="282">
        <f>設備使用記錄表!AI20</f>
        <v>0</v>
      </c>
      <c r="K13" s="291">
        <f>ROUND(I13*J13,0)</f>
        <v>0</v>
      </c>
      <c r="L13" s="169"/>
    </row>
    <row r="14" spans="1:12" ht="20.100000000000001" customHeight="1" x14ac:dyDescent="0.25">
      <c r="A14" s="116"/>
      <c r="B14" s="118"/>
      <c r="C14" s="44"/>
      <c r="D14" s="45"/>
      <c r="E14" s="284"/>
      <c r="F14" s="45"/>
      <c r="G14" s="284"/>
      <c r="H14" s="290"/>
      <c r="I14" s="281">
        <f>IF(H14&lt;&gt;0,ROUND((G14/ROUND(H14*12,0))*F14,0),0)</f>
        <v>0</v>
      </c>
      <c r="J14" s="282">
        <f>設備使用記錄表!AI21</f>
        <v>0</v>
      </c>
      <c r="K14" s="291">
        <f>ROUND(I14*J14,0)</f>
        <v>0</v>
      </c>
      <c r="L14" s="169"/>
    </row>
    <row r="15" spans="1:12" ht="20.100000000000001" customHeight="1" x14ac:dyDescent="0.25">
      <c r="A15" s="129" t="s">
        <v>20</v>
      </c>
      <c r="B15" s="130"/>
      <c r="C15" s="130"/>
      <c r="D15" s="131"/>
      <c r="E15" s="285">
        <f>SUM(E13:E14)</f>
        <v>0</v>
      </c>
      <c r="F15" s="131"/>
      <c r="G15" s="285">
        <f>SUM(G13:G14)</f>
        <v>0</v>
      </c>
      <c r="H15" s="286"/>
      <c r="I15" s="287">
        <f>SUM(I13:I14)</f>
        <v>0</v>
      </c>
      <c r="J15" s="288"/>
      <c r="K15" s="289">
        <f>SUM(K13:K14)</f>
        <v>0</v>
      </c>
      <c r="L15" s="170"/>
    </row>
    <row r="16" spans="1:12" ht="20.100000000000001" customHeight="1" x14ac:dyDescent="0.25">
      <c r="A16" s="180" t="s">
        <v>61</v>
      </c>
      <c r="B16" s="399"/>
      <c r="C16" s="362"/>
      <c r="D16" s="362"/>
      <c r="E16" s="362"/>
      <c r="F16" s="362"/>
      <c r="G16" s="362"/>
      <c r="H16" s="362"/>
      <c r="I16" s="362"/>
      <c r="J16" s="362"/>
      <c r="K16" s="362"/>
      <c r="L16" s="400"/>
    </row>
    <row r="17" spans="1:12" ht="20.100000000000001" customHeight="1" x14ac:dyDescent="0.25">
      <c r="A17" s="115"/>
      <c r="B17" s="117"/>
      <c r="C17" s="44"/>
      <c r="D17" s="45"/>
      <c r="E17" s="284"/>
      <c r="F17" s="45"/>
      <c r="G17" s="284"/>
      <c r="H17" s="290"/>
      <c r="I17" s="281">
        <f>IF(H17&lt;&gt;0,ROUND((G17/ROUND(H17*12,0))*F17,0),0)</f>
        <v>0</v>
      </c>
      <c r="J17" s="282">
        <f>設備使用記錄表!AI27</f>
        <v>0</v>
      </c>
      <c r="K17" s="291">
        <f>ROUND(I17*J17,0)</f>
        <v>0</v>
      </c>
      <c r="L17" s="169"/>
    </row>
    <row r="18" spans="1:12" ht="20.100000000000001" customHeight="1" x14ac:dyDescent="0.25">
      <c r="A18" s="116"/>
      <c r="B18" s="118"/>
      <c r="C18" s="44"/>
      <c r="D18" s="45"/>
      <c r="E18" s="284"/>
      <c r="F18" s="45"/>
      <c r="G18" s="284"/>
      <c r="H18" s="290"/>
      <c r="I18" s="281">
        <f>IF(H18&lt;&gt;0,ROUND((G18/ROUND(H18*12,0))*F18,0),0)</f>
        <v>0</v>
      </c>
      <c r="J18" s="282">
        <f>設備使用記錄表!AI28</f>
        <v>0</v>
      </c>
      <c r="K18" s="291">
        <f>ROUND(I18*J18,0)</f>
        <v>0</v>
      </c>
      <c r="L18" s="169"/>
    </row>
    <row r="19" spans="1:12" ht="20.100000000000001" customHeight="1" x14ac:dyDescent="0.25">
      <c r="A19" s="129" t="s">
        <v>20</v>
      </c>
      <c r="B19" s="130"/>
      <c r="C19" s="130"/>
      <c r="D19" s="131"/>
      <c r="E19" s="285">
        <f>SUM(E17:E18)</f>
        <v>0</v>
      </c>
      <c r="F19" s="131"/>
      <c r="G19" s="285">
        <f>SUM(G17:G18)</f>
        <v>0</v>
      </c>
      <c r="H19" s="286"/>
      <c r="I19" s="287">
        <f>SUM(I17:I18)</f>
        <v>0</v>
      </c>
      <c r="J19" s="288"/>
      <c r="K19" s="289">
        <f>SUM(K17:K18)</f>
        <v>0</v>
      </c>
      <c r="L19" s="170"/>
    </row>
    <row r="20" spans="1:12" ht="20.100000000000001" customHeight="1" x14ac:dyDescent="0.25">
      <c r="A20" s="180" t="s">
        <v>62</v>
      </c>
      <c r="B20" s="399"/>
      <c r="C20" s="362"/>
      <c r="D20" s="362"/>
      <c r="E20" s="362"/>
      <c r="F20" s="362"/>
      <c r="G20" s="362"/>
      <c r="H20" s="362"/>
      <c r="I20" s="362"/>
      <c r="J20" s="362"/>
      <c r="K20" s="362"/>
      <c r="L20" s="400"/>
    </row>
    <row r="21" spans="1:12" ht="20.100000000000001" customHeight="1" x14ac:dyDescent="0.25">
      <c r="A21" s="115"/>
      <c r="B21" s="117"/>
      <c r="C21" s="44"/>
      <c r="D21" s="45"/>
      <c r="E21" s="284"/>
      <c r="F21" s="45"/>
      <c r="G21" s="284"/>
      <c r="H21" s="290"/>
      <c r="I21" s="281">
        <f>IF(H21&lt;&gt;0,ROUND((G21/ROUND(H21*12,0))*F21,0),0)</f>
        <v>0</v>
      </c>
      <c r="J21" s="282">
        <f>設備使用記錄表!AI34</f>
        <v>0</v>
      </c>
      <c r="K21" s="291">
        <f>ROUND(I21*J21,0)</f>
        <v>0</v>
      </c>
      <c r="L21" s="169"/>
    </row>
    <row r="22" spans="1:12" ht="20.100000000000001" customHeight="1" x14ac:dyDescent="0.25">
      <c r="A22" s="116"/>
      <c r="B22" s="118"/>
      <c r="C22" s="44"/>
      <c r="D22" s="44"/>
      <c r="E22" s="284"/>
      <c r="F22" s="45"/>
      <c r="G22" s="284"/>
      <c r="H22" s="290"/>
      <c r="I22" s="281">
        <f>IF(H22&lt;&gt;0,ROUND((G22/ROUND(H22*12,0))*F22,0),0)</f>
        <v>0</v>
      </c>
      <c r="J22" s="282">
        <f>設備使用記錄表!AI35</f>
        <v>0</v>
      </c>
      <c r="K22" s="291">
        <f>ROUND(I22*J22,0)</f>
        <v>0</v>
      </c>
      <c r="L22" s="169"/>
    </row>
    <row r="23" spans="1:12" ht="20.100000000000001" customHeight="1" x14ac:dyDescent="0.25">
      <c r="A23" s="132" t="s">
        <v>20</v>
      </c>
      <c r="B23" s="133"/>
      <c r="C23" s="133"/>
      <c r="D23" s="133"/>
      <c r="E23" s="292">
        <f>SUM(E21:E22)</f>
        <v>0</v>
      </c>
      <c r="F23" s="134"/>
      <c r="G23" s="292">
        <f>SUM(G21:G22)</f>
        <v>0</v>
      </c>
      <c r="H23" s="293"/>
      <c r="I23" s="294">
        <f>SUM(I21:I22)</f>
        <v>0</v>
      </c>
      <c r="J23" s="295"/>
      <c r="K23" s="296">
        <f>SUM(K21:K22)</f>
        <v>0</v>
      </c>
      <c r="L23" s="171"/>
    </row>
    <row r="24" spans="1:12" ht="20.100000000000001" customHeight="1" x14ac:dyDescent="0.25">
      <c r="A24" s="380" t="s">
        <v>63</v>
      </c>
      <c r="B24" s="362"/>
      <c r="C24" s="362"/>
      <c r="D24" s="362"/>
      <c r="E24" s="362"/>
      <c r="F24" s="362"/>
      <c r="G24" s="362"/>
      <c r="H24" s="355"/>
      <c r="I24" s="297">
        <f>I23+I19+I15+I11+I7</f>
        <v>2619</v>
      </c>
      <c r="J24" s="193"/>
      <c r="K24" s="298">
        <f>K7+K11+K15+K19+K23</f>
        <v>2315</v>
      </c>
      <c r="L24" s="172"/>
    </row>
    <row r="25" spans="1:12" ht="20.100000000000001" customHeight="1" x14ac:dyDescent="0.25">
      <c r="A25" s="121" t="s">
        <v>64</v>
      </c>
      <c r="B25" s="413"/>
      <c r="C25" s="359"/>
      <c r="D25" s="359"/>
      <c r="E25" s="359"/>
      <c r="F25" s="359"/>
      <c r="G25" s="359"/>
      <c r="H25" s="359"/>
      <c r="I25" s="359"/>
      <c r="J25" s="359"/>
      <c r="K25" s="359"/>
      <c r="L25" s="414"/>
    </row>
    <row r="26" spans="1:12" ht="20.100000000000001" customHeight="1" x14ac:dyDescent="0.25">
      <c r="A26" s="115"/>
      <c r="B26" s="117"/>
      <c r="C26" s="45"/>
      <c r="D26" s="44"/>
      <c r="E26" s="284"/>
      <c r="F26" s="45"/>
      <c r="G26" s="284"/>
      <c r="H26" s="290"/>
      <c r="I26" s="281">
        <f>IF(H26&lt;&gt;0,ROUND((G26/ROUND(H26*12,0))*F26,0),0)</f>
        <v>0</v>
      </c>
      <c r="J26" s="282">
        <f>設備使用記錄表!AI41</f>
        <v>0</v>
      </c>
      <c r="K26" s="291">
        <f>ROUND(I26*J26,0)</f>
        <v>0</v>
      </c>
      <c r="L26" s="169"/>
    </row>
    <row r="27" spans="1:12" ht="20.100000000000001" customHeight="1" x14ac:dyDescent="0.25">
      <c r="A27" s="116"/>
      <c r="B27" s="118"/>
      <c r="C27" s="44"/>
      <c r="D27" s="44"/>
      <c r="E27" s="284"/>
      <c r="F27" s="45"/>
      <c r="G27" s="284"/>
      <c r="H27" s="290"/>
      <c r="I27" s="281">
        <f>IF(H27&lt;&gt;0,ROUND((G27/ROUND(H27*12,0))*F27,0),0)</f>
        <v>0</v>
      </c>
      <c r="J27" s="282">
        <f>設備使用記錄表!AI42</f>
        <v>0</v>
      </c>
      <c r="K27" s="291">
        <f>ROUND(I27*J27,0)</f>
        <v>0</v>
      </c>
      <c r="L27" s="169"/>
    </row>
    <row r="28" spans="1:12" ht="20.100000000000001" customHeight="1" x14ac:dyDescent="0.25">
      <c r="A28" s="129" t="s">
        <v>20</v>
      </c>
      <c r="B28" s="130"/>
      <c r="C28" s="130"/>
      <c r="D28" s="130"/>
      <c r="E28" s="285">
        <f>SUM(E26:E27)</f>
        <v>0</v>
      </c>
      <c r="F28" s="131"/>
      <c r="G28" s="285">
        <f>SUM(G26:G27)</f>
        <v>0</v>
      </c>
      <c r="H28" s="130"/>
      <c r="I28" s="287">
        <f>SUM(I26:I27)</f>
        <v>0</v>
      </c>
      <c r="J28" s="288"/>
      <c r="K28" s="289">
        <f>SUM(K26:K27)</f>
        <v>0</v>
      </c>
      <c r="L28" s="170"/>
    </row>
    <row r="29" spans="1:12" ht="20.100000000000001" customHeight="1" x14ac:dyDescent="0.25">
      <c r="A29" s="180" t="s">
        <v>65</v>
      </c>
      <c r="B29" s="399"/>
      <c r="C29" s="362"/>
      <c r="D29" s="362"/>
      <c r="E29" s="362"/>
      <c r="F29" s="362"/>
      <c r="G29" s="362"/>
      <c r="H29" s="362"/>
      <c r="I29" s="362"/>
      <c r="J29" s="362"/>
      <c r="K29" s="362"/>
      <c r="L29" s="400"/>
    </row>
    <row r="30" spans="1:12" ht="20.100000000000001" customHeight="1" x14ac:dyDescent="0.25">
      <c r="A30" s="115"/>
      <c r="B30" s="117"/>
      <c r="C30" s="44"/>
      <c r="D30" s="45"/>
      <c r="E30" s="284"/>
      <c r="F30" s="45"/>
      <c r="G30" s="284"/>
      <c r="H30" s="290"/>
      <c r="I30" s="281">
        <f>IF(H30&lt;&gt;0,ROUND((G30/ROUND(H30*12,0))*F30,0),0)</f>
        <v>0</v>
      </c>
      <c r="J30" s="282">
        <f>設備使用記錄表!AI48</f>
        <v>0</v>
      </c>
      <c r="K30" s="291">
        <f>ROUND(I30*J30,0)</f>
        <v>0</v>
      </c>
      <c r="L30" s="169"/>
    </row>
    <row r="31" spans="1:12" ht="20.100000000000001" customHeight="1" x14ac:dyDescent="0.25">
      <c r="A31" s="116"/>
      <c r="B31" s="118"/>
      <c r="C31" s="44"/>
      <c r="D31" s="45"/>
      <c r="E31" s="284"/>
      <c r="F31" s="45"/>
      <c r="G31" s="284"/>
      <c r="H31" s="290"/>
      <c r="I31" s="281">
        <f>IF(H31&lt;&gt;0,ROUND((G31/ROUND(H31*12,0))*F31,0),0)</f>
        <v>0</v>
      </c>
      <c r="J31" s="282">
        <f>設備使用記錄表!AI49</f>
        <v>0</v>
      </c>
      <c r="K31" s="291">
        <f>ROUND(I31*J31,0)</f>
        <v>0</v>
      </c>
      <c r="L31" s="169"/>
    </row>
    <row r="32" spans="1:12" ht="20.100000000000001" customHeight="1" x14ac:dyDescent="0.25">
      <c r="A32" s="129" t="s">
        <v>20</v>
      </c>
      <c r="B32" s="130"/>
      <c r="C32" s="130"/>
      <c r="D32" s="131"/>
      <c r="E32" s="285">
        <f>SUM(E30:E31)</f>
        <v>0</v>
      </c>
      <c r="F32" s="131"/>
      <c r="G32" s="285">
        <f>SUM(G30:G31)</f>
        <v>0</v>
      </c>
      <c r="H32" s="286"/>
      <c r="I32" s="287">
        <f>SUM(I30:I31)</f>
        <v>0</v>
      </c>
      <c r="J32" s="288"/>
      <c r="K32" s="289">
        <f>SUM(K30:K31)</f>
        <v>0</v>
      </c>
      <c r="L32" s="170"/>
    </row>
    <row r="33" spans="1:12" ht="20.100000000000001" customHeight="1" x14ac:dyDescent="0.25">
      <c r="A33" s="180" t="s">
        <v>66</v>
      </c>
      <c r="B33" s="399"/>
      <c r="C33" s="362"/>
      <c r="D33" s="362"/>
      <c r="E33" s="362"/>
      <c r="F33" s="362"/>
      <c r="G33" s="362"/>
      <c r="H33" s="362"/>
      <c r="I33" s="362"/>
      <c r="J33" s="362"/>
      <c r="K33" s="362"/>
      <c r="L33" s="400"/>
    </row>
    <row r="34" spans="1:12" ht="20.100000000000001" customHeight="1" x14ac:dyDescent="0.25">
      <c r="A34" s="115"/>
      <c r="B34" s="117"/>
      <c r="C34" s="44"/>
      <c r="D34" s="45"/>
      <c r="E34" s="284"/>
      <c r="F34" s="45"/>
      <c r="G34" s="284"/>
      <c r="H34" s="290"/>
      <c r="I34" s="281">
        <f>IF(H34&lt;&gt;0,ROUND((G34/ROUND(H34*12,0))*F34,0),0)</f>
        <v>0</v>
      </c>
      <c r="J34" s="282">
        <f>設備使用記錄表!AI55</f>
        <v>0</v>
      </c>
      <c r="K34" s="291">
        <f>ROUND(I34*J34,0)</f>
        <v>0</v>
      </c>
      <c r="L34" s="169"/>
    </row>
    <row r="35" spans="1:12" ht="20.100000000000001" customHeight="1" x14ac:dyDescent="0.25">
      <c r="A35" s="116"/>
      <c r="B35" s="118"/>
      <c r="C35" s="44"/>
      <c r="D35" s="45"/>
      <c r="E35" s="284"/>
      <c r="F35" s="45"/>
      <c r="G35" s="284"/>
      <c r="H35" s="290"/>
      <c r="I35" s="281">
        <f>IF(H35&lt;&gt;0,ROUND((G35/ROUND(H35*12,0))*F35,0),0)</f>
        <v>0</v>
      </c>
      <c r="J35" s="282">
        <f>設備使用記錄表!AI56</f>
        <v>0</v>
      </c>
      <c r="K35" s="291">
        <f>ROUND(I35*J35,0)</f>
        <v>0</v>
      </c>
      <c r="L35" s="169"/>
    </row>
    <row r="36" spans="1:12" ht="20.100000000000001" customHeight="1" x14ac:dyDescent="0.25">
      <c r="A36" s="129" t="s">
        <v>20</v>
      </c>
      <c r="B36" s="130"/>
      <c r="C36" s="130"/>
      <c r="D36" s="131"/>
      <c r="E36" s="285">
        <f>SUM(E34:E35)</f>
        <v>0</v>
      </c>
      <c r="F36" s="131"/>
      <c r="G36" s="285">
        <f>SUM(G34:G35)</f>
        <v>0</v>
      </c>
      <c r="H36" s="286"/>
      <c r="I36" s="287">
        <f>SUM(I34:I35)</f>
        <v>0</v>
      </c>
      <c r="J36" s="288"/>
      <c r="K36" s="289">
        <f>SUM(K34:K35)</f>
        <v>0</v>
      </c>
      <c r="L36" s="170"/>
    </row>
    <row r="37" spans="1:12" ht="20.100000000000001" customHeight="1" x14ac:dyDescent="0.25">
      <c r="A37" s="180" t="s">
        <v>67</v>
      </c>
      <c r="B37" s="399"/>
      <c r="C37" s="362"/>
      <c r="D37" s="362"/>
      <c r="E37" s="362"/>
      <c r="F37" s="362"/>
      <c r="G37" s="362"/>
      <c r="H37" s="362"/>
      <c r="I37" s="362"/>
      <c r="J37" s="362"/>
      <c r="K37" s="362"/>
      <c r="L37" s="400"/>
    </row>
    <row r="38" spans="1:12" ht="20.100000000000001" customHeight="1" x14ac:dyDescent="0.25">
      <c r="A38" s="115"/>
      <c r="B38" s="117"/>
      <c r="C38" s="44"/>
      <c r="D38" s="45"/>
      <c r="E38" s="284"/>
      <c r="F38" s="45"/>
      <c r="G38" s="284"/>
      <c r="H38" s="290"/>
      <c r="I38" s="281">
        <f>IF(H38&lt;&gt;0,ROUND((G38/ROUND(H38*12,0))*F38,0),0)</f>
        <v>0</v>
      </c>
      <c r="J38" s="282">
        <f>設備使用記錄表!AI62</f>
        <v>0</v>
      </c>
      <c r="K38" s="291">
        <f>ROUND(I38*J38,0)</f>
        <v>0</v>
      </c>
      <c r="L38" s="169"/>
    </row>
    <row r="39" spans="1:12" ht="20.100000000000001" customHeight="1" x14ac:dyDescent="0.25">
      <c r="A39" s="116"/>
      <c r="B39" s="118"/>
      <c r="C39" s="44"/>
      <c r="D39" s="44"/>
      <c r="E39" s="284"/>
      <c r="F39" s="45"/>
      <c r="G39" s="284"/>
      <c r="H39" s="290"/>
      <c r="I39" s="281">
        <f>IF(H39&lt;&gt;0,ROUND((G39/ROUND(H39*12,0))*F39,0),0)</f>
        <v>0</v>
      </c>
      <c r="J39" s="282">
        <f>設備使用記錄表!AI63</f>
        <v>0</v>
      </c>
      <c r="K39" s="291">
        <f>ROUND(I39*J39,0)</f>
        <v>0</v>
      </c>
      <c r="L39" s="169"/>
    </row>
    <row r="40" spans="1:12" ht="20.100000000000001" customHeight="1" x14ac:dyDescent="0.25">
      <c r="A40" s="129" t="s">
        <v>20</v>
      </c>
      <c r="B40" s="130"/>
      <c r="C40" s="130"/>
      <c r="D40" s="130"/>
      <c r="E40" s="285">
        <f>SUM(E38:E39)</f>
        <v>0</v>
      </c>
      <c r="F40" s="131"/>
      <c r="G40" s="285">
        <f>SUM(G38:G39)</f>
        <v>0</v>
      </c>
      <c r="H40" s="286"/>
      <c r="I40" s="287">
        <f>SUM(I38:I39)</f>
        <v>0</v>
      </c>
      <c r="J40" s="288"/>
      <c r="K40" s="289">
        <f>SUM(K38:K39)</f>
        <v>0</v>
      </c>
      <c r="L40" s="170"/>
    </row>
    <row r="41" spans="1:12" ht="20.100000000000001" customHeight="1" x14ac:dyDescent="0.25">
      <c r="A41" s="180" t="s">
        <v>68</v>
      </c>
      <c r="B41" s="399"/>
      <c r="C41" s="362"/>
      <c r="D41" s="362"/>
      <c r="E41" s="362"/>
      <c r="F41" s="362"/>
      <c r="G41" s="362"/>
      <c r="H41" s="362"/>
      <c r="I41" s="362"/>
      <c r="J41" s="362"/>
      <c r="K41" s="362"/>
      <c r="L41" s="400"/>
    </row>
    <row r="42" spans="1:12" ht="20.100000000000001" customHeight="1" x14ac:dyDescent="0.25">
      <c r="A42" s="115"/>
      <c r="B42" s="117"/>
      <c r="C42" s="45"/>
      <c r="D42" s="44"/>
      <c r="E42" s="284"/>
      <c r="F42" s="45"/>
      <c r="G42" s="284"/>
      <c r="H42" s="290"/>
      <c r="I42" s="281">
        <f>IF(H42&lt;&gt;0,ROUND((G42/ROUND(H42*12,0))*F42,0),0)</f>
        <v>0</v>
      </c>
      <c r="J42" s="282">
        <f>設備使用記錄表!AI69</f>
        <v>0</v>
      </c>
      <c r="K42" s="291">
        <f>ROUND(I42*J42,0)</f>
        <v>0</v>
      </c>
      <c r="L42" s="169"/>
    </row>
    <row r="43" spans="1:12" ht="20.100000000000001" customHeight="1" x14ac:dyDescent="0.25">
      <c r="A43" s="116"/>
      <c r="B43" s="118"/>
      <c r="C43" s="44"/>
      <c r="D43" s="44"/>
      <c r="E43" s="284"/>
      <c r="F43" s="45"/>
      <c r="G43" s="284"/>
      <c r="H43" s="290"/>
      <c r="I43" s="281">
        <f>IF(H43&lt;&gt;0,ROUND((G43/ROUND(H43*12,0))*F43,0),0)</f>
        <v>0</v>
      </c>
      <c r="J43" s="282">
        <f>設備使用記錄表!AI70</f>
        <v>0</v>
      </c>
      <c r="K43" s="291">
        <f>ROUND(I43*J43,0)</f>
        <v>0</v>
      </c>
      <c r="L43" s="169"/>
    </row>
    <row r="44" spans="1:12" ht="20.100000000000001" customHeight="1" x14ac:dyDescent="0.25">
      <c r="A44" s="129" t="s">
        <v>20</v>
      </c>
      <c r="B44" s="130"/>
      <c r="C44" s="130"/>
      <c r="D44" s="130"/>
      <c r="E44" s="285">
        <f>SUM(E42:E43)</f>
        <v>0</v>
      </c>
      <c r="F44" s="131"/>
      <c r="G44" s="285">
        <f>SUM(G42:G43)</f>
        <v>0</v>
      </c>
      <c r="H44" s="130"/>
      <c r="I44" s="287">
        <f>SUM(I42:I43)</f>
        <v>0</v>
      </c>
      <c r="J44" s="288"/>
      <c r="K44" s="289">
        <f>SUM(K42:K43)</f>
        <v>0</v>
      </c>
      <c r="L44" s="170"/>
    </row>
    <row r="45" spans="1:12" ht="20.100000000000001" customHeight="1" x14ac:dyDescent="0.25">
      <c r="A45" s="180" t="s">
        <v>69</v>
      </c>
      <c r="B45" s="399"/>
      <c r="C45" s="362"/>
      <c r="D45" s="362"/>
      <c r="E45" s="362"/>
      <c r="F45" s="362"/>
      <c r="G45" s="362"/>
      <c r="H45" s="362"/>
      <c r="I45" s="362"/>
      <c r="J45" s="362"/>
      <c r="K45" s="362"/>
      <c r="L45" s="400"/>
    </row>
    <row r="46" spans="1:12" ht="20.100000000000001" customHeight="1" x14ac:dyDescent="0.25">
      <c r="A46" s="115"/>
      <c r="B46" s="117"/>
      <c r="C46" s="45"/>
      <c r="D46" s="44"/>
      <c r="E46" s="284"/>
      <c r="F46" s="45"/>
      <c r="G46" s="284"/>
      <c r="H46" s="290"/>
      <c r="I46" s="281">
        <f>IF(H46&lt;&gt;0,ROUND((G46/ROUND(H46*12,0))*F46,0),0)</f>
        <v>0</v>
      </c>
      <c r="J46" s="282">
        <f>設備使用記錄表!AI76</f>
        <v>0</v>
      </c>
      <c r="K46" s="291">
        <f>ROUND(I46*J46,0)</f>
        <v>0</v>
      </c>
      <c r="L46" s="169"/>
    </row>
    <row r="47" spans="1:12" ht="20.100000000000001" customHeight="1" x14ac:dyDescent="0.25">
      <c r="A47" s="116"/>
      <c r="B47" s="118"/>
      <c r="C47" s="44"/>
      <c r="D47" s="44"/>
      <c r="E47" s="284"/>
      <c r="F47" s="45"/>
      <c r="G47" s="284"/>
      <c r="H47" s="290"/>
      <c r="I47" s="281">
        <f>IF(H47&lt;&gt;0,ROUND((G47/ROUND(H47*12,0))*F47,0),0)</f>
        <v>0</v>
      </c>
      <c r="J47" s="282">
        <f>設備使用記錄表!AI77</f>
        <v>0</v>
      </c>
      <c r="K47" s="291">
        <f>ROUND(I47*J47,0)</f>
        <v>0</v>
      </c>
      <c r="L47" s="169"/>
    </row>
    <row r="48" spans="1:12" ht="20.100000000000001" customHeight="1" x14ac:dyDescent="0.25">
      <c r="A48" s="129" t="s">
        <v>20</v>
      </c>
      <c r="B48" s="130"/>
      <c r="C48" s="130"/>
      <c r="D48" s="130"/>
      <c r="E48" s="285">
        <f>SUM(E46:E47)</f>
        <v>0</v>
      </c>
      <c r="F48" s="131"/>
      <c r="G48" s="285">
        <f>SUM(G46:G47)</f>
        <v>0</v>
      </c>
      <c r="H48" s="130"/>
      <c r="I48" s="287">
        <f>SUM(I46:I47)</f>
        <v>0</v>
      </c>
      <c r="J48" s="288"/>
      <c r="K48" s="289">
        <f>SUM(K46:K47)</f>
        <v>0</v>
      </c>
      <c r="L48" s="170"/>
    </row>
    <row r="49" spans="1:12" ht="20.100000000000001" customHeight="1" x14ac:dyDescent="0.25">
      <c r="A49" s="180" t="s">
        <v>70</v>
      </c>
      <c r="B49" s="399"/>
      <c r="C49" s="362"/>
      <c r="D49" s="362"/>
      <c r="E49" s="362"/>
      <c r="F49" s="362"/>
      <c r="G49" s="362"/>
      <c r="H49" s="362"/>
      <c r="I49" s="362"/>
      <c r="J49" s="362"/>
      <c r="K49" s="362"/>
      <c r="L49" s="400"/>
    </row>
    <row r="50" spans="1:12" ht="20.100000000000001" customHeight="1" x14ac:dyDescent="0.25">
      <c r="A50" s="115"/>
      <c r="B50" s="117"/>
      <c r="C50" s="45"/>
      <c r="D50" s="44"/>
      <c r="E50" s="284"/>
      <c r="F50" s="45"/>
      <c r="G50" s="284"/>
      <c r="H50" s="290"/>
      <c r="I50" s="281">
        <f>IF(H50&lt;&gt;0,ROUND((G50/ROUND(H50*12,0))*F50,0),0)</f>
        <v>0</v>
      </c>
      <c r="J50" s="282">
        <f>設備使用記錄表!AI83</f>
        <v>0</v>
      </c>
      <c r="K50" s="291">
        <f>ROUND(I50*J50,0)</f>
        <v>0</v>
      </c>
      <c r="L50" s="169"/>
    </row>
    <row r="51" spans="1:12" ht="20.100000000000001" customHeight="1" x14ac:dyDescent="0.25">
      <c r="A51" s="116"/>
      <c r="B51" s="118"/>
      <c r="C51" s="44"/>
      <c r="D51" s="44"/>
      <c r="E51" s="284"/>
      <c r="F51" s="45"/>
      <c r="G51" s="284"/>
      <c r="H51" s="290"/>
      <c r="I51" s="281">
        <f>IF(H51&lt;&gt;0,ROUND((G51/ROUND(H51*12,0))*F51,0),0)</f>
        <v>0</v>
      </c>
      <c r="J51" s="282">
        <f>設備使用記錄表!AI84</f>
        <v>0</v>
      </c>
      <c r="K51" s="291">
        <f>ROUND(I51*J51,0)</f>
        <v>0</v>
      </c>
      <c r="L51" s="169"/>
    </row>
    <row r="52" spans="1:12" ht="20.100000000000001" customHeight="1" x14ac:dyDescent="0.25">
      <c r="A52" s="132" t="s">
        <v>20</v>
      </c>
      <c r="B52" s="133"/>
      <c r="C52" s="133"/>
      <c r="D52" s="133"/>
      <c r="E52" s="292">
        <f>SUM(E50:E51)</f>
        <v>0</v>
      </c>
      <c r="F52" s="134"/>
      <c r="G52" s="292">
        <f>SUM(G50:G51)</f>
        <v>0</v>
      </c>
      <c r="H52" s="133"/>
      <c r="I52" s="294">
        <f>SUM(I50:I51)</f>
        <v>0</v>
      </c>
      <c r="J52" s="295"/>
      <c r="K52" s="296">
        <f>SUM(K50:K51)</f>
        <v>0</v>
      </c>
      <c r="L52" s="171"/>
    </row>
    <row r="53" spans="1:12" ht="20.100000000000001" customHeight="1" thickBot="1" x14ac:dyDescent="0.3">
      <c r="A53" s="410" t="s">
        <v>71</v>
      </c>
      <c r="B53" s="411"/>
      <c r="C53" s="411"/>
      <c r="D53" s="411"/>
      <c r="E53" s="411"/>
      <c r="F53" s="411"/>
      <c r="G53" s="411"/>
      <c r="H53" s="412"/>
      <c r="I53" s="297">
        <f>I52+I48+I44+I40+I36+I32+I28</f>
        <v>0</v>
      </c>
      <c r="J53" s="193"/>
      <c r="K53" s="298">
        <f>K28+K32+K36+K40+K44+K48+K52</f>
        <v>0</v>
      </c>
      <c r="L53" s="172"/>
    </row>
    <row r="54" spans="1:12" ht="24.95" customHeight="1" thickBot="1" x14ac:dyDescent="0.3">
      <c r="A54" s="409" t="s">
        <v>150</v>
      </c>
      <c r="B54" s="336"/>
      <c r="C54" s="336"/>
      <c r="D54" s="403"/>
      <c r="E54" s="299">
        <f>E7+E11+E15+E19+E23+E28+E32+E36+E40+E52</f>
        <v>1953000</v>
      </c>
      <c r="F54" s="300"/>
      <c r="G54" s="299">
        <f>G7+G11+G15+G19+G23+G28+G32+G36+G40+G52</f>
        <v>244286</v>
      </c>
      <c r="H54" s="299"/>
      <c r="I54" s="299">
        <f>I24+I53</f>
        <v>2619</v>
      </c>
      <c r="J54" s="301"/>
      <c r="K54" s="299">
        <f>K24+K53</f>
        <v>2315</v>
      </c>
      <c r="L54" s="127"/>
    </row>
    <row r="55" spans="1:12" ht="21.95" customHeight="1" x14ac:dyDescent="0.25">
      <c r="A55" s="366" t="s">
        <v>151</v>
      </c>
      <c r="B55" s="352"/>
      <c r="C55" s="352"/>
      <c r="D55" s="352"/>
      <c r="E55" s="352"/>
      <c r="F55" s="406"/>
      <c r="G55" s="352"/>
      <c r="H55" s="352"/>
      <c r="I55" s="352"/>
      <c r="J55" s="407"/>
      <c r="K55" s="352"/>
    </row>
    <row r="56" spans="1:12" ht="21.95" customHeight="1" x14ac:dyDescent="0.25">
      <c r="A56" s="366" t="s">
        <v>152</v>
      </c>
      <c r="B56" s="352"/>
      <c r="C56" s="352"/>
      <c r="D56" s="352"/>
      <c r="E56" s="352"/>
      <c r="F56" s="406"/>
      <c r="G56" s="352"/>
      <c r="H56" s="352"/>
      <c r="I56" s="352"/>
      <c r="J56" s="407"/>
      <c r="K56" s="352"/>
    </row>
    <row r="57" spans="1:12" ht="21.95" customHeight="1" x14ac:dyDescent="0.25">
      <c r="A57" s="366" t="s">
        <v>153</v>
      </c>
      <c r="B57" s="352"/>
      <c r="C57" s="352"/>
      <c r="D57" s="352"/>
      <c r="E57" s="352"/>
      <c r="F57" s="406"/>
      <c r="G57" s="352"/>
      <c r="H57" s="352"/>
      <c r="I57" s="352"/>
      <c r="J57" s="407"/>
      <c r="K57" s="352"/>
    </row>
    <row r="58" spans="1:12" ht="40.5" customHeight="1" x14ac:dyDescent="0.25">
      <c r="A58" s="394" t="s">
        <v>154</v>
      </c>
      <c r="B58" s="352"/>
      <c r="C58" s="352"/>
      <c r="D58" s="352"/>
      <c r="E58" s="352"/>
      <c r="F58" s="406"/>
      <c r="G58" s="352"/>
      <c r="H58" s="352"/>
      <c r="I58" s="352"/>
      <c r="J58" s="407"/>
      <c r="K58" s="352"/>
    </row>
    <row r="59" spans="1:12" ht="21.95" customHeight="1" x14ac:dyDescent="0.25">
      <c r="A59" s="366" t="s">
        <v>155</v>
      </c>
      <c r="B59" s="352"/>
      <c r="C59" s="352"/>
      <c r="D59" s="352"/>
      <c r="E59" s="352"/>
      <c r="F59" s="406"/>
      <c r="G59" s="352"/>
      <c r="H59" s="352"/>
      <c r="I59" s="352"/>
      <c r="J59" s="407"/>
      <c r="K59" s="352"/>
    </row>
  </sheetData>
  <mergeCells count="22">
    <mergeCell ref="A58:K58"/>
    <mergeCell ref="B4:L4"/>
    <mergeCell ref="B16:L16"/>
    <mergeCell ref="A24:H24"/>
    <mergeCell ref="A59:K59"/>
    <mergeCell ref="B25:L25"/>
    <mergeCell ref="A57:K57"/>
    <mergeCell ref="A1:K1"/>
    <mergeCell ref="B12:L12"/>
    <mergeCell ref="A2:I2"/>
    <mergeCell ref="A56:K56"/>
    <mergeCell ref="B8:L8"/>
    <mergeCell ref="A55:K55"/>
    <mergeCell ref="B29:L29"/>
    <mergeCell ref="A54:D54"/>
    <mergeCell ref="B37:L37"/>
    <mergeCell ref="B49:L49"/>
    <mergeCell ref="A53:H53"/>
    <mergeCell ref="B33:L33"/>
    <mergeCell ref="B20:L20"/>
    <mergeCell ref="B45:L45"/>
    <mergeCell ref="B41:L41"/>
  </mergeCells>
  <phoneticPr fontId="1" type="noConversion"/>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workbookViewId="0">
      <pane ySplit="3" topLeftCell="A7" activePane="bottomLeft" state="frozen"/>
      <selection pane="bottomLeft" activeCell="G55" sqref="G55"/>
    </sheetView>
  </sheetViews>
  <sheetFormatPr defaultRowHeight="15.75" x14ac:dyDescent="0.25"/>
  <cols>
    <col min="1" max="1" width="16.42578125" style="23" customWidth="1"/>
    <col min="2" max="3" width="23.7109375" style="24" customWidth="1"/>
    <col min="4" max="4" width="11.85546875" style="24" bestFit="1" customWidth="1"/>
    <col min="5" max="5" width="14.85546875" style="24" bestFit="1" customWidth="1"/>
    <col min="6" max="6" width="9.28515625" style="23" bestFit="1" customWidth="1"/>
    <col min="7" max="7" width="18.28515625" style="302" customWidth="1"/>
    <col min="8" max="8" width="25" style="302" customWidth="1"/>
    <col min="9" max="9" width="15.7109375" style="261" customWidth="1"/>
    <col min="10" max="10" width="14.28515625" style="302" customWidth="1"/>
    <col min="11" max="11" width="18.5703125" style="106" customWidth="1"/>
    <col min="12" max="12" width="13.5703125" style="24" bestFit="1" customWidth="1"/>
    <col min="13" max="13" width="9.140625" style="24" customWidth="1"/>
    <col min="14" max="16384" width="9.140625" style="24"/>
  </cols>
  <sheetData>
    <row r="1" spans="1:12" ht="24" customHeight="1" x14ac:dyDescent="0.25">
      <c r="A1" s="353" t="s">
        <v>156</v>
      </c>
      <c r="B1" s="334"/>
      <c r="C1" s="334"/>
      <c r="D1" s="334"/>
      <c r="E1" s="334"/>
      <c r="F1" s="369"/>
      <c r="G1" s="415"/>
      <c r="H1" s="415"/>
      <c r="I1" s="385"/>
      <c r="J1" s="415"/>
    </row>
    <row r="2" spans="1:12" ht="24" customHeight="1" thickBot="1" x14ac:dyDescent="0.3">
      <c r="A2" s="392" t="str">
        <f>"公司名稱："&amp;會計報告封面!I6</f>
        <v>公司名稱：</v>
      </c>
      <c r="B2" s="334"/>
      <c r="C2" s="334"/>
      <c r="D2" s="334"/>
      <c r="E2" s="334"/>
      <c r="F2" s="369"/>
      <c r="G2" s="415"/>
      <c r="H2" s="415"/>
      <c r="I2" s="385"/>
      <c r="J2" s="415"/>
      <c r="K2" s="36" t="s">
        <v>41</v>
      </c>
    </row>
    <row r="3" spans="1:12" ht="63.75" customHeight="1" thickBot="1" x14ac:dyDescent="0.3">
      <c r="A3" s="95" t="s">
        <v>132</v>
      </c>
      <c r="B3" s="182" t="s">
        <v>133</v>
      </c>
      <c r="C3" s="182" t="s">
        <v>111</v>
      </c>
      <c r="D3" s="96" t="s">
        <v>134</v>
      </c>
      <c r="E3" s="182" t="s">
        <v>135</v>
      </c>
      <c r="F3" s="182" t="s">
        <v>157</v>
      </c>
      <c r="G3" s="182" t="s">
        <v>158</v>
      </c>
      <c r="H3" s="182" t="s">
        <v>159</v>
      </c>
      <c r="I3" s="182" t="s">
        <v>160</v>
      </c>
      <c r="J3" s="182" t="s">
        <v>161</v>
      </c>
      <c r="K3" s="183" t="s">
        <v>142</v>
      </c>
    </row>
    <row r="4" spans="1:12" ht="20.100000000000001" customHeight="1" x14ac:dyDescent="0.25">
      <c r="A4" s="76" t="s">
        <v>76</v>
      </c>
      <c r="B4" s="417"/>
      <c r="C4" s="374"/>
      <c r="D4" s="374"/>
      <c r="E4" s="374"/>
      <c r="F4" s="374"/>
      <c r="G4" s="374"/>
      <c r="H4" s="374"/>
      <c r="I4" s="374"/>
      <c r="J4" s="375"/>
      <c r="K4" s="181"/>
    </row>
    <row r="5" spans="1:12" ht="20.100000000000001" customHeight="1" x14ac:dyDescent="0.25">
      <c r="A5" s="119" t="s">
        <v>162</v>
      </c>
      <c r="B5" s="52" t="s">
        <v>163</v>
      </c>
      <c r="C5" s="52" t="s">
        <v>163</v>
      </c>
      <c r="D5" s="50" t="s">
        <v>164</v>
      </c>
      <c r="E5" s="240">
        <v>80000</v>
      </c>
      <c r="F5" s="50">
        <v>1</v>
      </c>
      <c r="G5" s="240">
        <v>80000</v>
      </c>
      <c r="H5" s="303">
        <f>ROUND(F5*G5/48,0)</f>
        <v>1667</v>
      </c>
      <c r="I5" s="263">
        <f>設備使用記錄表!AI9</f>
        <v>0.74</v>
      </c>
      <c r="J5" s="242">
        <f>ROUND(H5*I5,0)</f>
        <v>1234</v>
      </c>
      <c r="K5" s="167" t="s">
        <v>146</v>
      </c>
      <c r="L5" s="304"/>
    </row>
    <row r="6" spans="1:12" ht="20.100000000000001" customHeight="1" x14ac:dyDescent="0.25">
      <c r="A6" s="119"/>
      <c r="B6" s="52"/>
      <c r="C6" s="52"/>
      <c r="D6" s="50"/>
      <c r="E6" s="240"/>
      <c r="F6" s="50"/>
      <c r="G6" s="240"/>
      <c r="H6" s="303">
        <f>ROUND(F6*G6/48,0)</f>
        <v>0</v>
      </c>
      <c r="I6" s="263">
        <f>設備使用記錄表!AI10</f>
        <v>0</v>
      </c>
      <c r="J6" s="242">
        <f>ROUND(H6*I6,0)</f>
        <v>0</v>
      </c>
      <c r="K6" s="167"/>
      <c r="L6" s="304"/>
    </row>
    <row r="7" spans="1:12" ht="20.100000000000001" customHeight="1" x14ac:dyDescent="0.25">
      <c r="A7" s="102" t="s">
        <v>20</v>
      </c>
      <c r="B7" s="53"/>
      <c r="C7" s="53"/>
      <c r="D7" s="188"/>
      <c r="E7" s="242">
        <f>SUM(E5:E5)</f>
        <v>80000</v>
      </c>
      <c r="F7" s="188"/>
      <c r="G7" s="242">
        <f>SUM(G5:G5)</f>
        <v>80000</v>
      </c>
      <c r="H7" s="303" t="str">
        <f ca="1">SUM(H5:H7)</f>
        <v/>
      </c>
      <c r="I7" s="263"/>
      <c r="J7" s="242">
        <f>SUM(J5:J6)</f>
        <v>1234</v>
      </c>
      <c r="K7" s="190"/>
    </row>
    <row r="8" spans="1:12" ht="20.100000000000001" customHeight="1" x14ac:dyDescent="0.25">
      <c r="A8" s="180" t="s">
        <v>59</v>
      </c>
      <c r="B8" s="398"/>
      <c r="C8" s="362"/>
      <c r="D8" s="362"/>
      <c r="E8" s="362"/>
      <c r="F8" s="362"/>
      <c r="G8" s="362"/>
      <c r="H8" s="362"/>
      <c r="I8" s="362"/>
      <c r="J8" s="362"/>
      <c r="K8" s="355"/>
    </row>
    <row r="9" spans="1:12" ht="20.100000000000001" customHeight="1" x14ac:dyDescent="0.25">
      <c r="A9" s="119"/>
      <c r="B9" s="52"/>
      <c r="C9" s="78"/>
      <c r="D9" s="50"/>
      <c r="E9" s="240"/>
      <c r="F9" s="50"/>
      <c r="G9" s="240"/>
      <c r="H9" s="303">
        <f>ROUND(F9*G9/48,0)</f>
        <v>0</v>
      </c>
      <c r="I9" s="263">
        <f>設備使用記錄表!AI16</f>
        <v>0</v>
      </c>
      <c r="J9" s="242">
        <f>ROUND(H9*I9,0)</f>
        <v>0</v>
      </c>
      <c r="K9" s="190"/>
    </row>
    <row r="10" spans="1:12" ht="20.100000000000001" customHeight="1" x14ac:dyDescent="0.25">
      <c r="A10" s="119"/>
      <c r="B10" s="52"/>
      <c r="C10" s="78"/>
      <c r="D10" s="50"/>
      <c r="E10" s="240"/>
      <c r="F10" s="50"/>
      <c r="G10" s="240"/>
      <c r="H10" s="303">
        <f>ROUND(F10*G10/48,0)</f>
        <v>0</v>
      </c>
      <c r="I10" s="263">
        <f>設備使用記錄表!AI17</f>
        <v>0</v>
      </c>
      <c r="J10" s="242">
        <f>ROUND(H10*I10,0)</f>
        <v>0</v>
      </c>
      <c r="K10" s="190"/>
    </row>
    <row r="11" spans="1:12" ht="20.100000000000001" customHeight="1" x14ac:dyDescent="0.25">
      <c r="A11" s="102" t="s">
        <v>20</v>
      </c>
      <c r="B11" s="53"/>
      <c r="C11" s="53"/>
      <c r="D11" s="188"/>
      <c r="E11" s="242">
        <f>SUM(E9:E9)</f>
        <v>0</v>
      </c>
      <c r="F11" s="188"/>
      <c r="G11" s="242">
        <f>SUM(G9:G9)</f>
        <v>0</v>
      </c>
      <c r="H11" s="303" t="str">
        <f ca="1">SUM(H9:H11)</f>
        <v/>
      </c>
      <c r="I11" s="263"/>
      <c r="J11" s="242">
        <f>SUM(J9:J10)</f>
        <v>0</v>
      </c>
      <c r="K11" s="190"/>
    </row>
    <row r="12" spans="1:12" ht="20.100000000000001" customHeight="1" x14ac:dyDescent="0.25">
      <c r="A12" s="180" t="s">
        <v>60</v>
      </c>
      <c r="B12" s="398"/>
      <c r="C12" s="362"/>
      <c r="D12" s="362"/>
      <c r="E12" s="362"/>
      <c r="F12" s="362"/>
      <c r="G12" s="362"/>
      <c r="H12" s="362"/>
      <c r="I12" s="362"/>
      <c r="J12" s="355"/>
      <c r="K12" s="190"/>
    </row>
    <row r="13" spans="1:12" ht="20.100000000000001" customHeight="1" x14ac:dyDescent="0.25">
      <c r="A13" s="119"/>
      <c r="B13" s="52"/>
      <c r="C13" s="78"/>
      <c r="D13" s="50"/>
      <c r="E13" s="240"/>
      <c r="F13" s="50"/>
      <c r="G13" s="240"/>
      <c r="H13" s="303">
        <f>ROUND(F13*G13/48,0)</f>
        <v>0</v>
      </c>
      <c r="I13" s="263">
        <f>設備使用記錄表!AI23</f>
        <v>0</v>
      </c>
      <c r="J13" s="242">
        <f>ROUND(H13*I13,0)</f>
        <v>0</v>
      </c>
      <c r="K13" s="190"/>
    </row>
    <row r="14" spans="1:12" ht="20.100000000000001" customHeight="1" x14ac:dyDescent="0.25">
      <c r="A14" s="119"/>
      <c r="B14" s="52"/>
      <c r="C14" s="78"/>
      <c r="D14" s="50"/>
      <c r="E14" s="240"/>
      <c r="F14" s="50"/>
      <c r="G14" s="240"/>
      <c r="H14" s="303">
        <f>ROUND(F14*G14/48,0)</f>
        <v>0</v>
      </c>
      <c r="I14" s="263">
        <f>設備使用記錄表!AI24</f>
        <v>0</v>
      </c>
      <c r="J14" s="242">
        <f>ROUND(H14*I14,0)</f>
        <v>0</v>
      </c>
      <c r="K14" s="190"/>
    </row>
    <row r="15" spans="1:12" ht="20.100000000000001" customHeight="1" x14ac:dyDescent="0.25">
      <c r="A15" s="102" t="s">
        <v>20</v>
      </c>
      <c r="B15" s="53"/>
      <c r="C15" s="53"/>
      <c r="D15" s="188"/>
      <c r="E15" s="242">
        <f>SUM(E13:E13)</f>
        <v>0</v>
      </c>
      <c r="F15" s="188"/>
      <c r="G15" s="242">
        <f>SUM(G13:G13)</f>
        <v>0</v>
      </c>
      <c r="H15" s="303" t="str">
        <f ca="1">SUM(H13:H15)</f>
        <v/>
      </c>
      <c r="I15" s="263"/>
      <c r="J15" s="242">
        <f>SUM(J13:J14)</f>
        <v>0</v>
      </c>
      <c r="K15" s="190"/>
    </row>
    <row r="16" spans="1:12" ht="20.100000000000001" customHeight="1" x14ac:dyDescent="0.25">
      <c r="A16" s="180" t="s">
        <v>61</v>
      </c>
      <c r="B16" s="398"/>
      <c r="C16" s="362"/>
      <c r="D16" s="362"/>
      <c r="E16" s="362"/>
      <c r="F16" s="362"/>
      <c r="G16" s="362"/>
      <c r="H16" s="362"/>
      <c r="I16" s="362"/>
      <c r="J16" s="362"/>
      <c r="K16" s="355"/>
    </row>
    <row r="17" spans="1:11" ht="20.100000000000001" customHeight="1" x14ac:dyDescent="0.25">
      <c r="A17" s="119"/>
      <c r="B17" s="52"/>
      <c r="C17" s="78"/>
      <c r="D17" s="50"/>
      <c r="E17" s="240"/>
      <c r="F17" s="50"/>
      <c r="G17" s="240"/>
      <c r="H17" s="303">
        <f>ROUND(F17*G17/48,0)</f>
        <v>0</v>
      </c>
      <c r="I17" s="263">
        <f>設備使用記錄表!AI30</f>
        <v>0</v>
      </c>
      <c r="J17" s="242">
        <f>ROUND(H17*I17,0)</f>
        <v>0</v>
      </c>
      <c r="K17" s="190"/>
    </row>
    <row r="18" spans="1:11" ht="20.100000000000001" customHeight="1" x14ac:dyDescent="0.25">
      <c r="A18" s="119"/>
      <c r="B18" s="52"/>
      <c r="C18" s="78"/>
      <c r="D18" s="50"/>
      <c r="E18" s="240"/>
      <c r="F18" s="50"/>
      <c r="G18" s="240"/>
      <c r="H18" s="303">
        <f>ROUND(F18*G18/48,0)</f>
        <v>0</v>
      </c>
      <c r="I18" s="263">
        <f>設備使用記錄表!AI31</f>
        <v>0</v>
      </c>
      <c r="J18" s="242">
        <f>ROUND(H18*I18,0)</f>
        <v>0</v>
      </c>
      <c r="K18" s="190"/>
    </row>
    <row r="19" spans="1:11" ht="20.100000000000001" customHeight="1" x14ac:dyDescent="0.25">
      <c r="A19" s="102" t="s">
        <v>20</v>
      </c>
      <c r="B19" s="53"/>
      <c r="C19" s="53"/>
      <c r="D19" s="188"/>
      <c r="E19" s="242">
        <f>SUM(E17:E17)</f>
        <v>0</v>
      </c>
      <c r="F19" s="188"/>
      <c r="G19" s="242">
        <f>SUM(G17:G17)</f>
        <v>0</v>
      </c>
      <c r="H19" s="303" t="str">
        <f ca="1">SUM(H17:H19)</f>
        <v/>
      </c>
      <c r="I19" s="263"/>
      <c r="J19" s="242">
        <f>SUM(J17:J18)</f>
        <v>0</v>
      </c>
      <c r="K19" s="190"/>
    </row>
    <row r="20" spans="1:11" ht="20.100000000000001" customHeight="1" x14ac:dyDescent="0.25">
      <c r="A20" s="180" t="s">
        <v>62</v>
      </c>
      <c r="B20" s="398"/>
      <c r="C20" s="362"/>
      <c r="D20" s="362"/>
      <c r="E20" s="362"/>
      <c r="F20" s="362"/>
      <c r="G20" s="362"/>
      <c r="H20" s="362"/>
      <c r="I20" s="362"/>
      <c r="J20" s="355"/>
      <c r="K20" s="190"/>
    </row>
    <row r="21" spans="1:11" ht="20.100000000000001" customHeight="1" x14ac:dyDescent="0.25">
      <c r="A21" s="119"/>
      <c r="B21" s="52"/>
      <c r="C21" s="78"/>
      <c r="D21" s="50"/>
      <c r="E21" s="240"/>
      <c r="F21" s="50"/>
      <c r="G21" s="240"/>
      <c r="H21" s="303">
        <f>ROUND(F21*G21/48,0)</f>
        <v>0</v>
      </c>
      <c r="I21" s="263">
        <f>設備使用記錄表!AI37</f>
        <v>0</v>
      </c>
      <c r="J21" s="242">
        <f>ROUND(H21*I21,0)</f>
        <v>0</v>
      </c>
      <c r="K21" s="190"/>
    </row>
    <row r="22" spans="1:11" ht="20.100000000000001" customHeight="1" x14ac:dyDescent="0.25">
      <c r="A22" s="119"/>
      <c r="B22" s="52"/>
      <c r="C22" s="78"/>
      <c r="D22" s="50"/>
      <c r="E22" s="240"/>
      <c r="F22" s="50"/>
      <c r="G22" s="240"/>
      <c r="H22" s="303">
        <f>ROUND(F22*G22/48,0)</f>
        <v>0</v>
      </c>
      <c r="I22" s="263">
        <f>設備使用記錄表!AI38</f>
        <v>0</v>
      </c>
      <c r="J22" s="242">
        <f>ROUND(H22*I22,0)</f>
        <v>0</v>
      </c>
      <c r="K22" s="190"/>
    </row>
    <row r="23" spans="1:11" ht="20.100000000000001" customHeight="1" x14ac:dyDescent="0.25">
      <c r="A23" s="102" t="s">
        <v>20</v>
      </c>
      <c r="B23" s="53"/>
      <c r="C23" s="53"/>
      <c r="D23" s="53"/>
      <c r="E23" s="242">
        <f>SUM(E21:E21)</f>
        <v>0</v>
      </c>
      <c r="F23" s="188"/>
      <c r="G23" s="242">
        <f>SUM(G21:G21)</f>
        <v>0</v>
      </c>
      <c r="H23" s="303" t="str">
        <f ca="1">SUM(H21:H23)</f>
        <v/>
      </c>
      <c r="I23" s="263"/>
      <c r="J23" s="242">
        <f>SUM(J21:J22)</f>
        <v>0</v>
      </c>
      <c r="K23" s="190"/>
    </row>
    <row r="24" spans="1:11" ht="20.100000000000001" customHeight="1" x14ac:dyDescent="0.25">
      <c r="A24" s="380" t="s">
        <v>63</v>
      </c>
      <c r="B24" s="362"/>
      <c r="C24" s="362"/>
      <c r="D24" s="362"/>
      <c r="E24" s="362"/>
      <c r="F24" s="362"/>
      <c r="G24" s="355"/>
      <c r="H24" s="297" t="str">
        <f ca="1">H7+H11+H15+H19+H23</f>
        <v/>
      </c>
      <c r="I24" s="194"/>
      <c r="J24" s="246">
        <f>J7+J11+J15+J19+J23</f>
        <v>1234</v>
      </c>
      <c r="K24" s="173"/>
    </row>
    <row r="25" spans="1:11" ht="20.100000000000001" customHeight="1" x14ac:dyDescent="0.25">
      <c r="A25" s="180" t="s">
        <v>64</v>
      </c>
      <c r="B25" s="398"/>
      <c r="C25" s="362"/>
      <c r="D25" s="362"/>
      <c r="E25" s="362"/>
      <c r="F25" s="362"/>
      <c r="G25" s="362"/>
      <c r="H25" s="362"/>
      <c r="I25" s="362"/>
      <c r="J25" s="362"/>
      <c r="K25" s="355"/>
    </row>
    <row r="26" spans="1:11" ht="20.100000000000001" customHeight="1" x14ac:dyDescent="0.25">
      <c r="A26" s="119"/>
      <c r="B26" s="52"/>
      <c r="C26" s="50"/>
      <c r="D26" s="78"/>
      <c r="E26" s="240"/>
      <c r="F26" s="50"/>
      <c r="G26" s="240"/>
      <c r="H26" s="303">
        <f>ROUND(F26*G26/48,0)</f>
        <v>0</v>
      </c>
      <c r="I26" s="263">
        <f>設備使用記錄表!AI44</f>
        <v>0</v>
      </c>
      <c r="J26" s="242">
        <f>ROUND(H26*I26,0)</f>
        <v>0</v>
      </c>
      <c r="K26" s="190"/>
    </row>
    <row r="27" spans="1:11" ht="20.100000000000001" customHeight="1" x14ac:dyDescent="0.25">
      <c r="A27" s="119"/>
      <c r="B27" s="52"/>
      <c r="C27" s="50"/>
      <c r="D27" s="78"/>
      <c r="E27" s="240"/>
      <c r="F27" s="50"/>
      <c r="G27" s="240"/>
      <c r="H27" s="303">
        <f>ROUND(F27*G27/48,0)</f>
        <v>0</v>
      </c>
      <c r="I27" s="263">
        <f>設備使用記錄表!AI45</f>
        <v>0</v>
      </c>
      <c r="J27" s="242">
        <f>ROUND(H27*I27,0)</f>
        <v>0</v>
      </c>
      <c r="K27" s="190"/>
    </row>
    <row r="28" spans="1:11" ht="20.100000000000001" customHeight="1" x14ac:dyDescent="0.25">
      <c r="A28" s="102" t="s">
        <v>20</v>
      </c>
      <c r="B28" s="53"/>
      <c r="C28" s="53"/>
      <c r="D28" s="53"/>
      <c r="E28" s="242">
        <f>SUM(E26:E26)</f>
        <v>0</v>
      </c>
      <c r="F28" s="188"/>
      <c r="G28" s="242">
        <f>SUM(G26:G26)</f>
        <v>0</v>
      </c>
      <c r="H28" s="303" t="str">
        <f ca="1">SUM(H26:H28)</f>
        <v/>
      </c>
      <c r="I28" s="263"/>
      <c r="J28" s="242">
        <f>SUM(J26:J27)</f>
        <v>0</v>
      </c>
      <c r="K28" s="190"/>
    </row>
    <row r="29" spans="1:11" ht="20.100000000000001" customHeight="1" x14ac:dyDescent="0.25">
      <c r="A29" s="180" t="s">
        <v>65</v>
      </c>
      <c r="B29" s="398"/>
      <c r="C29" s="362"/>
      <c r="D29" s="362"/>
      <c r="E29" s="362"/>
      <c r="F29" s="362"/>
      <c r="G29" s="362"/>
      <c r="H29" s="362"/>
      <c r="I29" s="362"/>
      <c r="J29" s="362"/>
      <c r="K29" s="355"/>
    </row>
    <row r="30" spans="1:11" ht="20.100000000000001" customHeight="1" x14ac:dyDescent="0.25">
      <c r="A30" s="119"/>
      <c r="B30" s="52"/>
      <c r="C30" s="78"/>
      <c r="D30" s="50"/>
      <c r="E30" s="240"/>
      <c r="F30" s="50"/>
      <c r="G30" s="240"/>
      <c r="H30" s="303">
        <f>ROUND(F30*G30/48,0)</f>
        <v>0</v>
      </c>
      <c r="I30" s="263">
        <f>設備使用記錄表!AI51</f>
        <v>0</v>
      </c>
      <c r="J30" s="242">
        <f>ROUND(H30*I30,0)</f>
        <v>0</v>
      </c>
      <c r="K30" s="190"/>
    </row>
    <row r="31" spans="1:11" ht="20.100000000000001" customHeight="1" x14ac:dyDescent="0.25">
      <c r="A31" s="119"/>
      <c r="B31" s="52"/>
      <c r="C31" s="78"/>
      <c r="D31" s="50"/>
      <c r="E31" s="240"/>
      <c r="F31" s="50"/>
      <c r="G31" s="240"/>
      <c r="H31" s="303">
        <f>ROUND(F31*G31/48,0)</f>
        <v>0</v>
      </c>
      <c r="I31" s="263">
        <f>設備使用記錄表!AI52</f>
        <v>0</v>
      </c>
      <c r="J31" s="242">
        <f>ROUND(H31*I31,0)</f>
        <v>0</v>
      </c>
      <c r="K31" s="190"/>
    </row>
    <row r="32" spans="1:11" ht="20.100000000000001" customHeight="1" x14ac:dyDescent="0.25">
      <c r="A32" s="102" t="s">
        <v>20</v>
      </c>
      <c r="B32" s="53"/>
      <c r="C32" s="53"/>
      <c r="D32" s="188"/>
      <c r="E32" s="242">
        <f>SUM(E30:E30)</f>
        <v>0</v>
      </c>
      <c r="F32" s="188"/>
      <c r="G32" s="242">
        <f>SUM(G30:G30)</f>
        <v>0</v>
      </c>
      <c r="H32" s="303" t="str">
        <f ca="1">SUM(H30:H32)</f>
        <v/>
      </c>
      <c r="I32" s="263"/>
      <c r="J32" s="242">
        <f>SUM(J30:J31)</f>
        <v>0</v>
      </c>
      <c r="K32" s="190"/>
    </row>
    <row r="33" spans="1:11" ht="20.100000000000001" customHeight="1" x14ac:dyDescent="0.25">
      <c r="A33" s="180" t="s">
        <v>66</v>
      </c>
      <c r="B33" s="398"/>
      <c r="C33" s="362"/>
      <c r="D33" s="362"/>
      <c r="E33" s="362"/>
      <c r="F33" s="362"/>
      <c r="G33" s="362"/>
      <c r="H33" s="362"/>
      <c r="I33" s="362"/>
      <c r="J33" s="362"/>
      <c r="K33" s="355"/>
    </row>
    <row r="34" spans="1:11" ht="20.100000000000001" customHeight="1" x14ac:dyDescent="0.25">
      <c r="A34" s="119"/>
      <c r="B34" s="52"/>
      <c r="C34" s="78"/>
      <c r="D34" s="50"/>
      <c r="E34" s="240"/>
      <c r="F34" s="50"/>
      <c r="G34" s="240"/>
      <c r="H34" s="303">
        <f>ROUND(F34*G34/48,0)</f>
        <v>0</v>
      </c>
      <c r="I34" s="263">
        <f>設備使用記錄表!AI58</f>
        <v>0</v>
      </c>
      <c r="J34" s="242">
        <f>ROUND(H34*I34,0)</f>
        <v>0</v>
      </c>
      <c r="K34" s="190"/>
    </row>
    <row r="35" spans="1:11" ht="20.100000000000001" customHeight="1" x14ac:dyDescent="0.25">
      <c r="A35" s="119"/>
      <c r="B35" s="52"/>
      <c r="C35" s="78"/>
      <c r="D35" s="50"/>
      <c r="E35" s="240"/>
      <c r="F35" s="50"/>
      <c r="G35" s="240"/>
      <c r="H35" s="303">
        <f>ROUND(F35*G35/48,0)</f>
        <v>0</v>
      </c>
      <c r="I35" s="263">
        <f>設備使用記錄表!AI59</f>
        <v>0</v>
      </c>
      <c r="J35" s="242">
        <f>ROUND(H35*I35,0)</f>
        <v>0</v>
      </c>
      <c r="K35" s="190"/>
    </row>
    <row r="36" spans="1:11" ht="20.100000000000001" customHeight="1" x14ac:dyDescent="0.25">
      <c r="A36" s="102" t="s">
        <v>20</v>
      </c>
      <c r="B36" s="53"/>
      <c r="C36" s="53"/>
      <c r="D36" s="188"/>
      <c r="E36" s="242">
        <f>SUM(E34:E34)</f>
        <v>0</v>
      </c>
      <c r="F36" s="188"/>
      <c r="G36" s="242">
        <f>SUM(G34:G34)</f>
        <v>0</v>
      </c>
      <c r="H36" s="303" t="str">
        <f ca="1">SUM(H34:H36)</f>
        <v/>
      </c>
      <c r="I36" s="263"/>
      <c r="J36" s="242">
        <f>SUM(J34:J35)</f>
        <v>0</v>
      </c>
      <c r="K36" s="190"/>
    </row>
    <row r="37" spans="1:11" ht="20.100000000000001" customHeight="1" x14ac:dyDescent="0.25">
      <c r="A37" s="180" t="s">
        <v>67</v>
      </c>
      <c r="B37" s="398"/>
      <c r="C37" s="362"/>
      <c r="D37" s="362"/>
      <c r="E37" s="362"/>
      <c r="F37" s="362"/>
      <c r="G37" s="362"/>
      <c r="H37" s="362"/>
      <c r="I37" s="362"/>
      <c r="J37" s="362"/>
      <c r="K37" s="355"/>
    </row>
    <row r="38" spans="1:11" ht="20.100000000000001" customHeight="1" x14ac:dyDescent="0.25">
      <c r="A38" s="119"/>
      <c r="B38" s="52"/>
      <c r="C38" s="78"/>
      <c r="D38" s="50"/>
      <c r="E38" s="240"/>
      <c r="F38" s="50"/>
      <c r="G38" s="240"/>
      <c r="H38" s="303">
        <f>ROUND(F38*G38/48,0)</f>
        <v>0</v>
      </c>
      <c r="I38" s="263">
        <f>設備使用記錄表!AI65</f>
        <v>0</v>
      </c>
      <c r="J38" s="242">
        <f>ROUND(H38*I38,0)</f>
        <v>0</v>
      </c>
      <c r="K38" s="190"/>
    </row>
    <row r="39" spans="1:11" ht="20.100000000000001" customHeight="1" x14ac:dyDescent="0.25">
      <c r="A39" s="119"/>
      <c r="B39" s="52"/>
      <c r="C39" s="78"/>
      <c r="D39" s="50"/>
      <c r="E39" s="240"/>
      <c r="F39" s="50"/>
      <c r="G39" s="240"/>
      <c r="H39" s="303">
        <f>ROUND(F39*G39/48,0)</f>
        <v>0</v>
      </c>
      <c r="I39" s="263">
        <f>設備使用記錄表!AI66</f>
        <v>0</v>
      </c>
      <c r="J39" s="242">
        <f>ROUND(H39*I39,0)</f>
        <v>0</v>
      </c>
      <c r="K39" s="190"/>
    </row>
    <row r="40" spans="1:11" ht="20.100000000000001" customHeight="1" x14ac:dyDescent="0.25">
      <c r="A40" s="102" t="s">
        <v>20</v>
      </c>
      <c r="B40" s="53"/>
      <c r="C40" s="53"/>
      <c r="D40" s="53"/>
      <c r="E40" s="242">
        <f>SUM(E38:E38)</f>
        <v>0</v>
      </c>
      <c r="F40" s="188"/>
      <c r="G40" s="242">
        <f>SUM(G38:G38)</f>
        <v>0</v>
      </c>
      <c r="H40" s="303" t="str">
        <f ca="1">SUM(H38:H40)</f>
        <v/>
      </c>
      <c r="I40" s="263"/>
      <c r="J40" s="242">
        <f>SUM(J38:J39)</f>
        <v>0</v>
      </c>
      <c r="K40" s="190"/>
    </row>
    <row r="41" spans="1:11" ht="20.100000000000001" customHeight="1" x14ac:dyDescent="0.25">
      <c r="A41" s="180" t="s">
        <v>68</v>
      </c>
      <c r="B41" s="398"/>
      <c r="C41" s="362"/>
      <c r="D41" s="362"/>
      <c r="E41" s="362"/>
      <c r="F41" s="362"/>
      <c r="G41" s="362"/>
      <c r="H41" s="362"/>
      <c r="I41" s="362"/>
      <c r="J41" s="362"/>
      <c r="K41" s="355"/>
    </row>
    <row r="42" spans="1:11" ht="20.100000000000001" customHeight="1" x14ac:dyDescent="0.25">
      <c r="A42" s="119"/>
      <c r="B42" s="52"/>
      <c r="C42" s="50"/>
      <c r="D42" s="78"/>
      <c r="E42" s="240"/>
      <c r="F42" s="50"/>
      <c r="G42" s="240"/>
      <c r="H42" s="303">
        <f>ROUND(F42*G42/48,0)</f>
        <v>0</v>
      </c>
      <c r="I42" s="263">
        <f>設備使用記錄表!AI72</f>
        <v>0</v>
      </c>
      <c r="J42" s="242">
        <f>ROUND(H42*I42,0)</f>
        <v>0</v>
      </c>
      <c r="K42" s="190"/>
    </row>
    <row r="43" spans="1:11" ht="20.100000000000001" customHeight="1" x14ac:dyDescent="0.25">
      <c r="A43" s="119"/>
      <c r="B43" s="52"/>
      <c r="C43" s="50"/>
      <c r="D43" s="78"/>
      <c r="E43" s="240"/>
      <c r="F43" s="50"/>
      <c r="G43" s="240"/>
      <c r="H43" s="303">
        <f>ROUND(F43*G43/48,0)</f>
        <v>0</v>
      </c>
      <c r="I43" s="263">
        <f>設備使用記錄表!AI73</f>
        <v>0</v>
      </c>
      <c r="J43" s="242">
        <f>ROUND(H43*I43,0)</f>
        <v>0</v>
      </c>
      <c r="K43" s="190"/>
    </row>
    <row r="44" spans="1:11" ht="20.100000000000001" customHeight="1" x14ac:dyDescent="0.25">
      <c r="A44" s="102" t="s">
        <v>20</v>
      </c>
      <c r="B44" s="53"/>
      <c r="C44" s="53"/>
      <c r="D44" s="53"/>
      <c r="E44" s="242">
        <f>SUM(E42:E42)</f>
        <v>0</v>
      </c>
      <c r="F44" s="188"/>
      <c r="G44" s="242">
        <f>SUM(G42:G42)</f>
        <v>0</v>
      </c>
      <c r="H44" s="303" t="str">
        <f ca="1">SUM(H42:H44)</f>
        <v/>
      </c>
      <c r="I44" s="263"/>
      <c r="J44" s="242">
        <f>SUM(J42:J43)</f>
        <v>0</v>
      </c>
      <c r="K44" s="190"/>
    </row>
    <row r="45" spans="1:11" ht="20.100000000000001" customHeight="1" x14ac:dyDescent="0.25">
      <c r="A45" s="180" t="s">
        <v>69</v>
      </c>
      <c r="B45" s="398"/>
      <c r="C45" s="362"/>
      <c r="D45" s="362"/>
      <c r="E45" s="362"/>
      <c r="F45" s="362"/>
      <c r="G45" s="362"/>
      <c r="H45" s="362"/>
      <c r="I45" s="362"/>
      <c r="J45" s="362"/>
      <c r="K45" s="355"/>
    </row>
    <row r="46" spans="1:11" ht="20.100000000000001" customHeight="1" x14ac:dyDescent="0.25">
      <c r="A46" s="119"/>
      <c r="B46" s="52"/>
      <c r="C46" s="50"/>
      <c r="D46" s="78"/>
      <c r="E46" s="240"/>
      <c r="F46" s="50"/>
      <c r="G46" s="240"/>
      <c r="H46" s="303">
        <f>ROUND(F46*G46/48,0)</f>
        <v>0</v>
      </c>
      <c r="I46" s="263">
        <f>設備使用記錄表!AI79</f>
        <v>0</v>
      </c>
      <c r="J46" s="242">
        <f>ROUND(H46*I46,0)</f>
        <v>0</v>
      </c>
      <c r="K46" s="190"/>
    </row>
    <row r="47" spans="1:11" ht="20.100000000000001" customHeight="1" x14ac:dyDescent="0.25">
      <c r="A47" s="119"/>
      <c r="B47" s="52"/>
      <c r="C47" s="50"/>
      <c r="D47" s="78"/>
      <c r="E47" s="240"/>
      <c r="F47" s="50"/>
      <c r="G47" s="240"/>
      <c r="H47" s="303">
        <f>ROUND(F47*G47/48,0)</f>
        <v>0</v>
      </c>
      <c r="I47" s="263">
        <f>設備使用記錄表!AI80</f>
        <v>0</v>
      </c>
      <c r="J47" s="242">
        <f>ROUND(H47*I47,0)</f>
        <v>0</v>
      </c>
      <c r="K47" s="190"/>
    </row>
    <row r="48" spans="1:11" ht="20.100000000000001" customHeight="1" x14ac:dyDescent="0.25">
      <c r="A48" s="102" t="s">
        <v>20</v>
      </c>
      <c r="B48" s="53"/>
      <c r="C48" s="53"/>
      <c r="D48" s="53"/>
      <c r="E48" s="242">
        <f>SUM(E46:E46)</f>
        <v>0</v>
      </c>
      <c r="F48" s="188"/>
      <c r="G48" s="242">
        <f>SUM(G46:G46)</f>
        <v>0</v>
      </c>
      <c r="H48" s="303" t="str">
        <f ca="1">SUM(H46:H48)</f>
        <v/>
      </c>
      <c r="I48" s="263"/>
      <c r="J48" s="242">
        <f>SUM(J46:J47)</f>
        <v>0</v>
      </c>
      <c r="K48" s="190"/>
    </row>
    <row r="49" spans="1:11" ht="20.100000000000001" customHeight="1" x14ac:dyDescent="0.25">
      <c r="A49" s="180" t="s">
        <v>70</v>
      </c>
      <c r="B49" s="398"/>
      <c r="C49" s="362"/>
      <c r="D49" s="362"/>
      <c r="E49" s="362"/>
      <c r="F49" s="362"/>
      <c r="G49" s="362"/>
      <c r="H49" s="362"/>
      <c r="I49" s="362"/>
      <c r="J49" s="362"/>
      <c r="K49" s="355"/>
    </row>
    <row r="50" spans="1:11" ht="20.100000000000001" customHeight="1" x14ac:dyDescent="0.25">
      <c r="A50" s="119"/>
      <c r="B50" s="52"/>
      <c r="C50" s="50"/>
      <c r="D50" s="78"/>
      <c r="E50" s="240"/>
      <c r="F50" s="50"/>
      <c r="G50" s="240"/>
      <c r="H50" s="303">
        <f>ROUND(F50*G50/48,0)</f>
        <v>0</v>
      </c>
      <c r="I50" s="263">
        <f>設備使用記錄表!AI86</f>
        <v>0</v>
      </c>
      <c r="J50" s="242">
        <f>ROUND(H50*I50,0)</f>
        <v>0</v>
      </c>
      <c r="K50" s="190"/>
    </row>
    <row r="51" spans="1:11" ht="20.100000000000001" customHeight="1" x14ac:dyDescent="0.25">
      <c r="A51" s="119"/>
      <c r="B51" s="52"/>
      <c r="C51" s="50"/>
      <c r="D51" s="78"/>
      <c r="E51" s="240"/>
      <c r="F51" s="50"/>
      <c r="G51" s="240"/>
      <c r="H51" s="303">
        <f>ROUND(F51*G51/48,0)</f>
        <v>0</v>
      </c>
      <c r="I51" s="263">
        <f>設備使用記錄表!AI87</f>
        <v>0</v>
      </c>
      <c r="J51" s="242">
        <f>ROUND(H51*I51,0)</f>
        <v>0</v>
      </c>
      <c r="K51" s="190"/>
    </row>
    <row r="52" spans="1:11" ht="20.100000000000001" customHeight="1" thickBot="1" x14ac:dyDescent="0.3">
      <c r="A52" s="195" t="s">
        <v>20</v>
      </c>
      <c r="B52" s="196"/>
      <c r="C52" s="196"/>
      <c r="D52" s="196"/>
      <c r="E52" s="269">
        <f>SUM(E50:E50)</f>
        <v>0</v>
      </c>
      <c r="F52" s="197"/>
      <c r="G52" s="269">
        <f>SUM(G50:G50)</f>
        <v>0</v>
      </c>
      <c r="H52" s="305" t="str">
        <f ca="1">SUM(H50:H52)</f>
        <v/>
      </c>
      <c r="I52" s="306"/>
      <c r="J52" s="269">
        <f>SUM(J50:J51)</f>
        <v>0</v>
      </c>
      <c r="K52" s="198"/>
    </row>
    <row r="53" spans="1:11" ht="20.100000000000001" customHeight="1" thickBot="1" x14ac:dyDescent="0.3">
      <c r="A53" s="419" t="s">
        <v>71</v>
      </c>
      <c r="B53" s="336"/>
      <c r="C53" s="336"/>
      <c r="D53" s="336"/>
      <c r="E53" s="336"/>
      <c r="F53" s="336"/>
      <c r="G53" s="336"/>
      <c r="H53" s="307" t="str">
        <f ca="1">H52+H48+H44+H40+H36+H32+H28</f>
        <v/>
      </c>
      <c r="I53" s="199"/>
      <c r="J53" s="308">
        <f>J28+J32+J36+J40+J44+J48+J52</f>
        <v>0</v>
      </c>
      <c r="K53" s="200"/>
    </row>
    <row r="54" spans="1:11" ht="24.95" customHeight="1" x14ac:dyDescent="0.25">
      <c r="A54" s="416" t="s">
        <v>165</v>
      </c>
      <c r="B54" s="359"/>
      <c r="C54" s="359"/>
      <c r="D54" s="405"/>
      <c r="E54" s="309">
        <f>SUM(E7+E11+E15+E19+E23+E28+E32+E36+E40+E44+E48+E52)</f>
        <v>80000</v>
      </c>
      <c r="F54" s="310"/>
      <c r="G54" s="309">
        <f>SUM(G7+G11+G15+G19+G23+G28+G32+G36+G40+G44+G48+G52)</f>
        <v>80000</v>
      </c>
      <c r="H54" s="309" t="str">
        <f ca="1">H53+H24</f>
        <v/>
      </c>
      <c r="I54" s="311"/>
      <c r="J54" s="309">
        <f>J24+J53</f>
        <v>1234</v>
      </c>
      <c r="K54" s="159"/>
    </row>
    <row r="55" spans="1:11" ht="24.95" customHeight="1" thickBot="1" x14ac:dyDescent="0.3">
      <c r="A55" s="418" t="s">
        <v>166</v>
      </c>
      <c r="B55" s="411"/>
      <c r="C55" s="411"/>
      <c r="D55" s="412"/>
      <c r="E55" s="266">
        <f>'研發設備使用費-已有設備'!E54+'研發設備使用費-新增設備'!E54</f>
        <v>2033000</v>
      </c>
      <c r="F55" s="312"/>
      <c r="G55" s="266">
        <f>'研發設備使用費-已有設備'!G54+'研發設備使用費-新增設備'!G54</f>
        <v>324286</v>
      </c>
      <c r="H55" s="266" t="str">
        <f ca="1">'研發設備使用費-已有設備'!I54+'研發設備使用費-新增設備'!H54</f>
        <v/>
      </c>
      <c r="I55" s="267"/>
      <c r="J55" s="266">
        <f>'研發設備使用費-已有設備'!K54+'研發設備使用費-新增設備'!J54</f>
        <v>3549</v>
      </c>
      <c r="K55" s="37"/>
    </row>
    <row r="56" spans="1:11" ht="21.95" customHeight="1" x14ac:dyDescent="0.25">
      <c r="A56" s="366" t="s">
        <v>167</v>
      </c>
      <c r="B56" s="334"/>
      <c r="C56" s="334"/>
      <c r="D56" s="334"/>
      <c r="E56" s="334"/>
      <c r="F56" s="369"/>
      <c r="G56" s="415"/>
      <c r="H56" s="415"/>
      <c r="I56" s="385"/>
      <c r="J56" s="415"/>
    </row>
    <row r="57" spans="1:11" ht="21.95" customHeight="1" x14ac:dyDescent="0.25">
      <c r="A57" s="366" t="s">
        <v>152</v>
      </c>
      <c r="B57" s="334"/>
      <c r="C57" s="334"/>
      <c r="D57" s="334"/>
      <c r="E57" s="334"/>
      <c r="F57" s="369"/>
      <c r="G57" s="415"/>
      <c r="H57" s="415"/>
      <c r="I57" s="385"/>
      <c r="J57" s="415"/>
    </row>
    <row r="58" spans="1:11" ht="21.95" customHeight="1" x14ac:dyDescent="0.25">
      <c r="A58" s="366" t="s">
        <v>168</v>
      </c>
      <c r="B58" s="334"/>
      <c r="C58" s="334"/>
      <c r="D58" s="334"/>
      <c r="E58" s="334"/>
      <c r="F58" s="369"/>
      <c r="G58" s="415"/>
      <c r="H58" s="415"/>
      <c r="I58" s="385"/>
      <c r="J58" s="415"/>
    </row>
    <row r="59" spans="1:11" ht="40.5" customHeight="1" x14ac:dyDescent="0.25">
      <c r="A59" s="394" t="s">
        <v>154</v>
      </c>
      <c r="B59" s="334"/>
      <c r="C59" s="334"/>
      <c r="D59" s="334"/>
      <c r="E59" s="334"/>
      <c r="F59" s="369"/>
      <c r="G59" s="415"/>
      <c r="H59" s="415"/>
      <c r="I59" s="385"/>
      <c r="J59" s="415"/>
    </row>
    <row r="60" spans="1:11" ht="21.95" customHeight="1" x14ac:dyDescent="0.25">
      <c r="A60" s="366" t="s">
        <v>169</v>
      </c>
      <c r="B60" s="334"/>
      <c r="C60" s="334"/>
      <c r="D60" s="334"/>
      <c r="E60" s="334"/>
      <c r="F60" s="369"/>
      <c r="G60" s="415"/>
      <c r="H60" s="415"/>
      <c r="I60" s="385"/>
      <c r="J60" s="415"/>
    </row>
  </sheetData>
  <mergeCells count="23">
    <mergeCell ref="B25:K25"/>
    <mergeCell ref="B16:K16"/>
    <mergeCell ref="B49:K49"/>
    <mergeCell ref="A53:G53"/>
    <mergeCell ref="B33:K33"/>
    <mergeCell ref="B45:K45"/>
    <mergeCell ref="B41:K41"/>
    <mergeCell ref="A60:J60"/>
    <mergeCell ref="A1:J1"/>
    <mergeCell ref="B20:J20"/>
    <mergeCell ref="A54:D54"/>
    <mergeCell ref="B4:J4"/>
    <mergeCell ref="B8:K8"/>
    <mergeCell ref="A56:J56"/>
    <mergeCell ref="A55:D55"/>
    <mergeCell ref="B29:K29"/>
    <mergeCell ref="A57:J57"/>
    <mergeCell ref="A2:J2"/>
    <mergeCell ref="B12:J12"/>
    <mergeCell ref="B37:K37"/>
    <mergeCell ref="A58:J58"/>
    <mergeCell ref="A24:G24"/>
    <mergeCell ref="A59:J59"/>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會計報告封面</vt:lpstr>
      <vt:lpstr>計畫經費彙總表-期中</vt:lpstr>
      <vt:lpstr>計畫經費彙總表-期末</vt:lpstr>
      <vt:lpstr>研發人員薪資表</vt:lpstr>
      <vt:lpstr>顧問費</vt:lpstr>
      <vt:lpstr>工時記錄表</vt:lpstr>
      <vt:lpstr>消耗性器材及原材料費</vt:lpstr>
      <vt:lpstr>研發設備使用費-已有設備</vt:lpstr>
      <vt:lpstr>研發設備使用費-新增設備</vt:lpstr>
      <vt:lpstr>設備使用記錄表</vt:lpstr>
      <vt:lpstr>研發設備維護費</vt:lpstr>
      <vt:lpstr>技術引進及委託研究費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2024-11-21T00:52:31Z</cp:lastPrinted>
  <dcterms:created xsi:type="dcterms:W3CDTF">2015-06-05T18:19:34Z</dcterms:created>
  <dcterms:modified xsi:type="dcterms:W3CDTF">2026-02-11T01:47:47Z</dcterms:modified>
</cp:coreProperties>
</file>